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66925"/>
  <mc:AlternateContent xmlns:mc="http://schemas.openxmlformats.org/markup-compatibility/2006">
    <mc:Choice Requires="x15">
      <x15ac:absPath xmlns:x15ac="http://schemas.microsoft.com/office/spreadsheetml/2010/11/ac" url="https://d.docs.live.net/c6847f157be23e4c/EITI/Laporan EITI Indonesia ke-10/Lampiran Laporan Final/Lampiran Laporan untuk publish/"/>
    </mc:Choice>
  </mc:AlternateContent>
  <xr:revisionPtr revIDLastSave="10" documentId="8_{1C3A7EED-8A30-40F4-9EC3-91F086CF0AA1}" xr6:coauthVersionLast="47" xr6:coauthVersionMax="47" xr10:uidLastSave="{736905A3-5B3E-43C1-9528-C46C82C1DD5B}"/>
  <bookViews>
    <workbookView xWindow="-110" yWindow="-110" windowWidth="19420" windowHeight="11500" xr2:uid="{00000000-000D-0000-FFFF-FFFF00000000}"/>
  </bookViews>
  <sheets>
    <sheet name="I.Profil Perusahaan" sheetId="9" r:id="rId1"/>
    <sheet name="II.a.Informasi Kepemilikan" sheetId="10" r:id="rId2"/>
    <sheet name="III.a. Data Tenaga Kerja" sheetId="16" r:id="rId3"/>
    <sheet name="IV.a. Revenue Data Migas" sheetId="14" r:id="rId4"/>
    <sheet name="V. a. Informasi CSR" sheetId="13" r:id="rId5"/>
    <sheet name="VI.Beneficial Ownership" sheetId="6" r:id="rId6"/>
    <sheet name="VII.Sustainability Report" sheetId="15"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s>
  <definedNames>
    <definedName name="\a" localSheetId="5">#REF!</definedName>
    <definedName name="\a" localSheetId="6">#REF!</definedName>
    <definedName name="\a">#REF!</definedName>
    <definedName name="______________________div1" localSheetId="2">[1]ANALISA!#REF!</definedName>
    <definedName name="______________________div1" localSheetId="5">[1]ANALISA!#REF!</definedName>
    <definedName name="______________________div1" localSheetId="6">[1]ANALISA!#REF!</definedName>
    <definedName name="______________________div1">[1]ANALISA!#REF!</definedName>
    <definedName name="______________________UA1" localSheetId="2">[1]ANALISA!#REF!</definedName>
    <definedName name="______________________UA1" localSheetId="5">[1]ANALISA!#REF!</definedName>
    <definedName name="______________________UA1" localSheetId="6">[1]ANALISA!#REF!</definedName>
    <definedName name="______________________UA1">[1]ANALISA!#REF!</definedName>
    <definedName name="______________________UA10" localSheetId="2">[1]ANALISA!#REF!</definedName>
    <definedName name="______________________UA10" localSheetId="5">[1]ANALISA!#REF!</definedName>
    <definedName name="______________________UA10">[1]ANALISA!#REF!</definedName>
    <definedName name="______________________UA2" localSheetId="2">[1]ANALISA!#REF!</definedName>
    <definedName name="______________________UA2" localSheetId="5">[1]ANALISA!#REF!</definedName>
    <definedName name="______________________UA2">[1]ANALISA!#REF!</definedName>
    <definedName name="______________________UA3" localSheetId="2">[1]ANALISA!#REF!</definedName>
    <definedName name="______________________UA3" localSheetId="5">[1]ANALISA!#REF!</definedName>
    <definedName name="______________________UA3">[1]ANALISA!#REF!</definedName>
    <definedName name="______________________UA4" localSheetId="2">[1]ANALISA!#REF!</definedName>
    <definedName name="______________________UA4" localSheetId="5">[1]ANALISA!#REF!</definedName>
    <definedName name="______________________UA4">[1]ANALISA!#REF!</definedName>
    <definedName name="______________________UA5" localSheetId="2">[1]ANALISA!#REF!</definedName>
    <definedName name="______________________UA5" localSheetId="5">[1]ANALISA!#REF!</definedName>
    <definedName name="______________________UA5">[1]ANALISA!#REF!</definedName>
    <definedName name="______________________UA6" localSheetId="2">[1]ANALISA!#REF!</definedName>
    <definedName name="______________________UA6" localSheetId="5">[1]ANALISA!#REF!</definedName>
    <definedName name="______________________UA6">[1]ANALISA!#REF!</definedName>
    <definedName name="______________________UA7" localSheetId="2">[1]ANALISA!#REF!</definedName>
    <definedName name="______________________UA7" localSheetId="5">[1]ANALISA!#REF!</definedName>
    <definedName name="______________________UA7">[1]ANALISA!#REF!</definedName>
    <definedName name="______________________UA8" localSheetId="2">[1]ANALISA!#REF!</definedName>
    <definedName name="______________________UA8" localSheetId="5">[1]ANALISA!#REF!</definedName>
    <definedName name="______________________UA8">[1]ANALISA!#REF!</definedName>
    <definedName name="______________________UA9" localSheetId="2">[1]ANALISA!#REF!</definedName>
    <definedName name="______________________UA9" localSheetId="5">[1]ANALISA!#REF!</definedName>
    <definedName name="______________________UA9">[1]ANALISA!#REF!</definedName>
    <definedName name="_____________________div1" localSheetId="2">[1]ANALISA!#REF!</definedName>
    <definedName name="_____________________div1" localSheetId="5">[1]ANALISA!#REF!</definedName>
    <definedName name="_____________________div1">[1]ANALISA!#REF!</definedName>
    <definedName name="_____________________UA1" localSheetId="2">[1]ANALISA!#REF!</definedName>
    <definedName name="_____________________UA1" localSheetId="5">[1]ANALISA!#REF!</definedName>
    <definedName name="_____________________UA1">[1]ANALISA!#REF!</definedName>
    <definedName name="_____________________UA10" localSheetId="2">[1]ANALISA!#REF!</definedName>
    <definedName name="_____________________UA10" localSheetId="5">[1]ANALISA!#REF!</definedName>
    <definedName name="_____________________UA10">[1]ANALISA!#REF!</definedName>
    <definedName name="_____________________UA2" localSheetId="2">[1]ANALISA!#REF!</definedName>
    <definedName name="_____________________UA2" localSheetId="5">[1]ANALISA!#REF!</definedName>
    <definedName name="_____________________UA2">[1]ANALISA!#REF!</definedName>
    <definedName name="_____________________UA3" localSheetId="2">[1]ANALISA!#REF!</definedName>
    <definedName name="_____________________UA3" localSheetId="5">[1]ANALISA!#REF!</definedName>
    <definedName name="_____________________UA3">[1]ANALISA!#REF!</definedName>
    <definedName name="_____________________UA4" localSheetId="2">[1]ANALISA!#REF!</definedName>
    <definedName name="_____________________UA4" localSheetId="5">[1]ANALISA!#REF!</definedName>
    <definedName name="_____________________UA4">[1]ANALISA!#REF!</definedName>
    <definedName name="_____________________UA5" localSheetId="2">[1]ANALISA!#REF!</definedName>
    <definedName name="_____________________UA5" localSheetId="5">[1]ANALISA!#REF!</definedName>
    <definedName name="_____________________UA5">[1]ANALISA!#REF!</definedName>
    <definedName name="_____________________UA6" localSheetId="2">[1]ANALISA!#REF!</definedName>
    <definedName name="_____________________UA6" localSheetId="5">[1]ANALISA!#REF!</definedName>
    <definedName name="_____________________UA6">[1]ANALISA!#REF!</definedName>
    <definedName name="_____________________UA7" localSheetId="2">[1]ANALISA!#REF!</definedName>
    <definedName name="_____________________UA7" localSheetId="5">[1]ANALISA!#REF!</definedName>
    <definedName name="_____________________UA7">[1]ANALISA!#REF!</definedName>
    <definedName name="_____________________UA8" localSheetId="2">[1]ANALISA!#REF!</definedName>
    <definedName name="_____________________UA8" localSheetId="5">[1]ANALISA!#REF!</definedName>
    <definedName name="_____________________UA8">[1]ANALISA!#REF!</definedName>
    <definedName name="_____________________UA9" localSheetId="2">[1]ANALISA!#REF!</definedName>
    <definedName name="_____________________UA9" localSheetId="5">[1]ANALISA!#REF!</definedName>
    <definedName name="_____________________UA9">[1]ANALISA!#REF!</definedName>
    <definedName name="___________________div1" localSheetId="2">[1]ANALISA!#REF!</definedName>
    <definedName name="___________________div1" localSheetId="5">[1]ANALISA!#REF!</definedName>
    <definedName name="___________________div1">[1]ANALISA!#REF!</definedName>
    <definedName name="___________________s1" localSheetId="2">[1]ANALISA!#REF!</definedName>
    <definedName name="___________________s1" localSheetId="5">[1]ANALISA!#REF!</definedName>
    <definedName name="___________________s1">[1]ANALISA!#REF!</definedName>
    <definedName name="___________________UA1" localSheetId="2">[1]ANALISA!#REF!</definedName>
    <definedName name="___________________UA1" localSheetId="5">[1]ANALISA!#REF!</definedName>
    <definedName name="___________________UA1">[1]ANALISA!#REF!</definedName>
    <definedName name="___________________UA10" localSheetId="2">[1]ANALISA!#REF!</definedName>
    <definedName name="___________________UA10" localSheetId="5">[1]ANALISA!#REF!</definedName>
    <definedName name="___________________UA10">[1]ANALISA!#REF!</definedName>
    <definedName name="___________________UA2" localSheetId="2">[1]ANALISA!#REF!</definedName>
    <definedName name="___________________UA2" localSheetId="5">[1]ANALISA!#REF!</definedName>
    <definedName name="___________________UA2">[1]ANALISA!#REF!</definedName>
    <definedName name="___________________UA3" localSheetId="2">[1]ANALISA!#REF!</definedName>
    <definedName name="___________________UA3" localSheetId="5">[1]ANALISA!#REF!</definedName>
    <definedName name="___________________UA3">[1]ANALISA!#REF!</definedName>
    <definedName name="___________________UA4" localSheetId="2">[1]ANALISA!#REF!</definedName>
    <definedName name="___________________UA4" localSheetId="5">[1]ANALISA!#REF!</definedName>
    <definedName name="___________________UA4">[1]ANALISA!#REF!</definedName>
    <definedName name="___________________UA6" localSheetId="2">[1]ANALISA!#REF!</definedName>
    <definedName name="___________________UA6" localSheetId="5">[1]ANALISA!#REF!</definedName>
    <definedName name="___________________UA6">[1]ANALISA!#REF!</definedName>
    <definedName name="___________________UA7" localSheetId="2">[1]ANALISA!#REF!</definedName>
    <definedName name="___________________UA7" localSheetId="5">[1]ANALISA!#REF!</definedName>
    <definedName name="___________________UA7">[1]ANALISA!#REF!</definedName>
    <definedName name="___________________UA8" localSheetId="2">[1]ANALISA!#REF!</definedName>
    <definedName name="___________________UA8" localSheetId="5">[1]ANALISA!#REF!</definedName>
    <definedName name="___________________UA8">[1]ANALISA!#REF!</definedName>
    <definedName name="__________________div1" localSheetId="2">[1]ANALISA!#REF!</definedName>
    <definedName name="__________________div1" localSheetId="5">[1]ANALISA!#REF!</definedName>
    <definedName name="__________________div1">[1]ANALISA!#REF!</definedName>
    <definedName name="__________________s1" localSheetId="2">[1]ANALISA!#REF!</definedName>
    <definedName name="__________________s1" localSheetId="5">[1]ANALISA!#REF!</definedName>
    <definedName name="__________________s1">[1]ANALISA!#REF!</definedName>
    <definedName name="__________________UA1" localSheetId="2">[1]ANALISA!#REF!</definedName>
    <definedName name="__________________UA1" localSheetId="5">[1]ANALISA!#REF!</definedName>
    <definedName name="__________________UA1">[1]ANALISA!#REF!</definedName>
    <definedName name="__________________UA10" localSheetId="2">[1]ANALISA!#REF!</definedName>
    <definedName name="__________________UA10" localSheetId="5">[1]ANALISA!#REF!</definedName>
    <definedName name="__________________UA10">[1]ANALISA!#REF!</definedName>
    <definedName name="__________________UA2" localSheetId="2">[1]ANALISA!#REF!</definedName>
    <definedName name="__________________UA2" localSheetId="5">[1]ANALISA!#REF!</definedName>
    <definedName name="__________________UA2">[1]ANALISA!#REF!</definedName>
    <definedName name="__________________UA3" localSheetId="2">[1]ANALISA!#REF!</definedName>
    <definedName name="__________________UA3" localSheetId="5">[1]ANALISA!#REF!</definedName>
    <definedName name="__________________UA3">[1]ANALISA!#REF!</definedName>
    <definedName name="__________________UA4" localSheetId="2">[1]ANALISA!#REF!</definedName>
    <definedName name="__________________UA4" localSheetId="5">[1]ANALISA!#REF!</definedName>
    <definedName name="__________________UA4">[1]ANALISA!#REF!</definedName>
    <definedName name="__________________UA5" localSheetId="2">[1]ANALISA!#REF!</definedName>
    <definedName name="__________________UA5" localSheetId="5">[1]ANALISA!#REF!</definedName>
    <definedName name="__________________UA5">[1]ANALISA!#REF!</definedName>
    <definedName name="__________________UA6" localSheetId="2">[1]ANALISA!#REF!</definedName>
    <definedName name="__________________UA6" localSheetId="5">[1]ANALISA!#REF!</definedName>
    <definedName name="__________________UA6">[1]ANALISA!#REF!</definedName>
    <definedName name="__________________UA7" localSheetId="2">[1]ANALISA!#REF!</definedName>
    <definedName name="__________________UA7" localSheetId="5">[1]ANALISA!#REF!</definedName>
    <definedName name="__________________UA7">[1]ANALISA!#REF!</definedName>
    <definedName name="__________________UA8" localSheetId="2">[1]ANALISA!#REF!</definedName>
    <definedName name="__________________UA8" localSheetId="5">[1]ANALISA!#REF!</definedName>
    <definedName name="__________________UA8">[1]ANALISA!#REF!</definedName>
    <definedName name="__________________UA9" localSheetId="2">[1]ANALISA!#REF!</definedName>
    <definedName name="__________________UA9" localSheetId="5">[1]ANALISA!#REF!</definedName>
    <definedName name="__________________UA9">[1]ANALISA!#REF!</definedName>
    <definedName name="_________________div1" localSheetId="2">[1]ANALISA!#REF!</definedName>
    <definedName name="_________________div1" localSheetId="5">[1]ANALISA!#REF!</definedName>
    <definedName name="_________________div1">[1]ANALISA!#REF!</definedName>
    <definedName name="_________________s1" localSheetId="2">[1]ANALISA!#REF!</definedName>
    <definedName name="_________________s1" localSheetId="5">[1]ANALISA!#REF!</definedName>
    <definedName name="_________________s1">[1]ANALISA!#REF!</definedName>
    <definedName name="_________________UA1" localSheetId="2">[1]ANALISA!#REF!</definedName>
    <definedName name="_________________UA1" localSheetId="5">[1]ANALISA!#REF!</definedName>
    <definedName name="_________________UA1">[1]ANALISA!#REF!</definedName>
    <definedName name="_________________UA10" localSheetId="2">[1]ANALISA!#REF!</definedName>
    <definedName name="_________________UA10" localSheetId="5">[1]ANALISA!#REF!</definedName>
    <definedName name="_________________UA10">[1]ANALISA!#REF!</definedName>
    <definedName name="_________________UA2" localSheetId="2">[1]ANALISA!#REF!</definedName>
    <definedName name="_________________UA2" localSheetId="5">[1]ANALISA!#REF!</definedName>
    <definedName name="_________________UA2">[1]ANALISA!#REF!</definedName>
    <definedName name="_________________UA3" localSheetId="2">[1]ANALISA!#REF!</definedName>
    <definedName name="_________________UA3" localSheetId="5">[1]ANALISA!#REF!</definedName>
    <definedName name="_________________UA3">[1]ANALISA!#REF!</definedName>
    <definedName name="_________________UA4" localSheetId="2">[1]ANALISA!#REF!</definedName>
    <definedName name="_________________UA4" localSheetId="5">[1]ANALISA!#REF!</definedName>
    <definedName name="_________________UA4">[1]ANALISA!#REF!</definedName>
    <definedName name="_________________UA5" localSheetId="2">[1]ANALISA!#REF!</definedName>
    <definedName name="_________________UA5" localSheetId="5">[1]ANALISA!#REF!</definedName>
    <definedName name="_________________UA5">[1]ANALISA!#REF!</definedName>
    <definedName name="_________________UA6" localSheetId="2">[1]ANALISA!#REF!</definedName>
    <definedName name="_________________UA6" localSheetId="5">[1]ANALISA!#REF!</definedName>
    <definedName name="_________________UA6">[1]ANALISA!#REF!</definedName>
    <definedName name="_________________UA7" localSheetId="2">[1]ANALISA!#REF!</definedName>
    <definedName name="_________________UA7" localSheetId="5">[1]ANALISA!#REF!</definedName>
    <definedName name="_________________UA7">[1]ANALISA!#REF!</definedName>
    <definedName name="_________________UA8" localSheetId="2">[1]ANALISA!#REF!</definedName>
    <definedName name="_________________UA8" localSheetId="5">[1]ANALISA!#REF!</definedName>
    <definedName name="_________________UA8">[1]ANALISA!#REF!</definedName>
    <definedName name="_________________UA9" localSheetId="2">[1]ANALISA!#REF!</definedName>
    <definedName name="_________________UA9" localSheetId="5">[1]ANALISA!#REF!</definedName>
    <definedName name="_________________UA9">[1]ANALISA!#REF!</definedName>
    <definedName name="________________div1" localSheetId="2">[1]ANALISA!#REF!</definedName>
    <definedName name="________________div1" localSheetId="5">[1]ANALISA!#REF!</definedName>
    <definedName name="________________div1">[1]ANALISA!#REF!</definedName>
    <definedName name="________________s1" localSheetId="2">[1]ANALISA!#REF!</definedName>
    <definedName name="________________s1" localSheetId="5">[1]ANALISA!#REF!</definedName>
    <definedName name="________________s1">[1]ANALISA!#REF!</definedName>
    <definedName name="________________UA1" localSheetId="2">[1]ANALISA!#REF!</definedName>
    <definedName name="________________UA1" localSheetId="5">[1]ANALISA!#REF!</definedName>
    <definedName name="________________UA1">[1]ANALISA!#REF!</definedName>
    <definedName name="________________UA10" localSheetId="2">[1]ANALISA!#REF!</definedName>
    <definedName name="________________UA10" localSheetId="5">[1]ANALISA!#REF!</definedName>
    <definedName name="________________UA10">[1]ANALISA!#REF!</definedName>
    <definedName name="________________UA2" localSheetId="2">[1]ANALISA!#REF!</definedName>
    <definedName name="________________UA2" localSheetId="5">[1]ANALISA!#REF!</definedName>
    <definedName name="________________UA2">[1]ANALISA!#REF!</definedName>
    <definedName name="________________UA3" localSheetId="2">[1]ANALISA!#REF!</definedName>
    <definedName name="________________UA3" localSheetId="5">[1]ANALISA!#REF!</definedName>
    <definedName name="________________UA3">[1]ANALISA!#REF!</definedName>
    <definedName name="________________UA4" localSheetId="2">[1]ANALISA!#REF!</definedName>
    <definedName name="________________UA4" localSheetId="5">[1]ANALISA!#REF!</definedName>
    <definedName name="________________UA4">[1]ANALISA!#REF!</definedName>
    <definedName name="________________UA5" localSheetId="2">[1]ANALISA!#REF!</definedName>
    <definedName name="________________UA5" localSheetId="5">[1]ANALISA!#REF!</definedName>
    <definedName name="________________UA5">[1]ANALISA!#REF!</definedName>
    <definedName name="________________UA6" localSheetId="2">[1]ANALISA!#REF!</definedName>
    <definedName name="________________UA6" localSheetId="5">[1]ANALISA!#REF!</definedName>
    <definedName name="________________UA6">[1]ANALISA!#REF!</definedName>
    <definedName name="________________UA7" localSheetId="2">[1]ANALISA!#REF!</definedName>
    <definedName name="________________UA7" localSheetId="5">[1]ANALISA!#REF!</definedName>
    <definedName name="________________UA7">[1]ANALISA!#REF!</definedName>
    <definedName name="________________UA8" localSheetId="2">[1]ANALISA!#REF!</definedName>
    <definedName name="________________UA8" localSheetId="5">[1]ANALISA!#REF!</definedName>
    <definedName name="________________UA8">[1]ANALISA!#REF!</definedName>
    <definedName name="________________UA9" localSheetId="2">[1]ANALISA!#REF!</definedName>
    <definedName name="________________UA9" localSheetId="5">[1]ANALISA!#REF!</definedName>
    <definedName name="________________UA9">[1]ANALISA!#REF!</definedName>
    <definedName name="_______________div1" localSheetId="2">[1]ANALISA!#REF!</definedName>
    <definedName name="_______________div1" localSheetId="5">[1]ANALISA!#REF!</definedName>
    <definedName name="_______________div1">[1]ANALISA!#REF!</definedName>
    <definedName name="_______________s1" localSheetId="2">[1]ANALISA!#REF!</definedName>
    <definedName name="_______________s1" localSheetId="5">[1]ANALISA!#REF!</definedName>
    <definedName name="_______________s1">[1]ANALISA!#REF!</definedName>
    <definedName name="_______________UA1" localSheetId="2">[1]ANALISA!#REF!</definedName>
    <definedName name="_______________UA1" localSheetId="5">[1]ANALISA!#REF!</definedName>
    <definedName name="_______________UA1">[1]ANALISA!#REF!</definedName>
    <definedName name="_______________UA10" localSheetId="2">[1]ANALISA!#REF!</definedName>
    <definedName name="_______________UA10" localSheetId="5">[1]ANALISA!#REF!</definedName>
    <definedName name="_______________UA10">[1]ANALISA!#REF!</definedName>
    <definedName name="_______________UA2" localSheetId="2">[1]ANALISA!#REF!</definedName>
    <definedName name="_______________UA2" localSheetId="5">[1]ANALISA!#REF!</definedName>
    <definedName name="_______________UA2">[1]ANALISA!#REF!</definedName>
    <definedName name="_______________UA3" localSheetId="2">[1]ANALISA!#REF!</definedName>
    <definedName name="_______________UA3" localSheetId="5">[1]ANALISA!#REF!</definedName>
    <definedName name="_______________UA3">[1]ANALISA!#REF!</definedName>
    <definedName name="_______________UA4" localSheetId="2">[1]ANALISA!#REF!</definedName>
    <definedName name="_______________UA4" localSheetId="5">[1]ANALISA!#REF!</definedName>
    <definedName name="_______________UA4">[1]ANALISA!#REF!</definedName>
    <definedName name="_______________UA5" localSheetId="2">[1]ANALISA!#REF!</definedName>
    <definedName name="_______________UA5" localSheetId="5">[1]ANALISA!#REF!</definedName>
    <definedName name="_______________UA5">[1]ANALISA!#REF!</definedName>
    <definedName name="_______________UA6" localSheetId="2">[1]ANALISA!#REF!</definedName>
    <definedName name="_______________UA6" localSheetId="5">[1]ANALISA!#REF!</definedName>
    <definedName name="_______________UA6">[1]ANALISA!#REF!</definedName>
    <definedName name="_______________UA7" localSheetId="2">[1]ANALISA!#REF!</definedName>
    <definedName name="_______________UA7" localSheetId="5">[1]ANALISA!#REF!</definedName>
    <definedName name="_______________UA7">[1]ANALISA!#REF!</definedName>
    <definedName name="_______________UA8" localSheetId="2">[1]ANALISA!#REF!</definedName>
    <definedName name="_______________UA8" localSheetId="5">[1]ANALISA!#REF!</definedName>
    <definedName name="_______________UA8">[1]ANALISA!#REF!</definedName>
    <definedName name="_______________UA9" localSheetId="2">[1]ANALISA!#REF!</definedName>
    <definedName name="_______________UA9" localSheetId="5">[1]ANALISA!#REF!</definedName>
    <definedName name="_______________UA9">[1]ANALISA!#REF!</definedName>
    <definedName name="______________div1" localSheetId="2">[1]ANALISA!#REF!</definedName>
    <definedName name="______________div1" localSheetId="5">[1]ANALISA!#REF!</definedName>
    <definedName name="______________div1">[1]ANALISA!#REF!</definedName>
    <definedName name="______________s1" localSheetId="2">[1]ANALISA!#REF!</definedName>
    <definedName name="______________s1" localSheetId="5">[1]ANALISA!#REF!</definedName>
    <definedName name="______________s1">[1]ANALISA!#REF!</definedName>
    <definedName name="______________UA1" localSheetId="2">[1]ANALISA!#REF!</definedName>
    <definedName name="______________UA1" localSheetId="5">[1]ANALISA!#REF!</definedName>
    <definedName name="______________UA1">[1]ANALISA!#REF!</definedName>
    <definedName name="______________UA10" localSheetId="2">[1]ANALISA!#REF!</definedName>
    <definedName name="______________UA10" localSheetId="5">[1]ANALISA!#REF!</definedName>
    <definedName name="______________UA10">[1]ANALISA!#REF!</definedName>
    <definedName name="______________UA2" localSheetId="2">[1]ANALISA!#REF!</definedName>
    <definedName name="______________UA2" localSheetId="5">[1]ANALISA!#REF!</definedName>
    <definedName name="______________UA2">[1]ANALISA!#REF!</definedName>
    <definedName name="______________UA3" localSheetId="2">[1]ANALISA!#REF!</definedName>
    <definedName name="______________UA3" localSheetId="5">[1]ANALISA!#REF!</definedName>
    <definedName name="______________UA3">[1]ANALISA!#REF!</definedName>
    <definedName name="______________UA4" localSheetId="2">[1]ANALISA!#REF!</definedName>
    <definedName name="______________UA4" localSheetId="5">[1]ANALISA!#REF!</definedName>
    <definedName name="______________UA4">[1]ANALISA!#REF!</definedName>
    <definedName name="______________UA5" localSheetId="2">[1]ANALISA!#REF!</definedName>
    <definedName name="______________UA5" localSheetId="5">[1]ANALISA!#REF!</definedName>
    <definedName name="______________UA5">[1]ANALISA!#REF!</definedName>
    <definedName name="______________UA6" localSheetId="2">[1]ANALISA!#REF!</definedName>
    <definedName name="______________UA6" localSheetId="5">[1]ANALISA!#REF!</definedName>
    <definedName name="______________UA6">[1]ANALISA!#REF!</definedName>
    <definedName name="______________UA7" localSheetId="2">[1]ANALISA!#REF!</definedName>
    <definedName name="______________UA7" localSheetId="5">[1]ANALISA!#REF!</definedName>
    <definedName name="______________UA7">[1]ANALISA!#REF!</definedName>
    <definedName name="______________UA8" localSheetId="2">[1]ANALISA!#REF!</definedName>
    <definedName name="______________UA8" localSheetId="5">[1]ANALISA!#REF!</definedName>
    <definedName name="______________UA8">[1]ANALISA!#REF!</definedName>
    <definedName name="______________UA9" localSheetId="2">[1]ANALISA!#REF!</definedName>
    <definedName name="______________UA9" localSheetId="5">[1]ANALISA!#REF!</definedName>
    <definedName name="______________UA9">[1]ANALISA!#REF!</definedName>
    <definedName name="_____________div1" localSheetId="2">[1]ANALISA!#REF!</definedName>
    <definedName name="_____________div1" localSheetId="5">[1]ANALISA!#REF!</definedName>
    <definedName name="_____________div1">[1]ANALISA!#REF!</definedName>
    <definedName name="_____________s1" localSheetId="2">[1]ANALISA!#REF!</definedName>
    <definedName name="_____________s1" localSheetId="5">[1]ANALISA!#REF!</definedName>
    <definedName name="_____________s1">[1]ANALISA!#REF!</definedName>
    <definedName name="_____________UA1" localSheetId="2">[1]ANALISA!#REF!</definedName>
    <definedName name="_____________UA1" localSheetId="5">[1]ANALISA!#REF!</definedName>
    <definedName name="_____________UA1">[1]ANALISA!#REF!</definedName>
    <definedName name="_____________UA10" localSheetId="2">[1]ANALISA!#REF!</definedName>
    <definedName name="_____________UA10" localSheetId="5">[1]ANALISA!#REF!</definedName>
    <definedName name="_____________UA10">[1]ANALISA!#REF!</definedName>
    <definedName name="_____________UA2" localSheetId="2">[1]ANALISA!#REF!</definedName>
    <definedName name="_____________UA2" localSheetId="5">[1]ANALISA!#REF!</definedName>
    <definedName name="_____________UA2">[1]ANALISA!#REF!</definedName>
    <definedName name="_____________UA3" localSheetId="2">[1]ANALISA!#REF!</definedName>
    <definedName name="_____________UA3" localSheetId="5">[1]ANALISA!#REF!</definedName>
    <definedName name="_____________UA3">[1]ANALISA!#REF!</definedName>
    <definedName name="_____________UA4" localSheetId="2">[1]ANALISA!#REF!</definedName>
    <definedName name="_____________UA4" localSheetId="5">[1]ANALISA!#REF!</definedName>
    <definedName name="_____________UA4">[1]ANALISA!#REF!</definedName>
    <definedName name="_____________UA5" localSheetId="2">[1]ANALISA!#REF!</definedName>
    <definedName name="_____________UA5" localSheetId="5">[1]ANALISA!#REF!</definedName>
    <definedName name="_____________UA5">[1]ANALISA!#REF!</definedName>
    <definedName name="_____________UA6" localSheetId="2">[1]ANALISA!#REF!</definedName>
    <definedName name="_____________UA6" localSheetId="5">[1]ANALISA!#REF!</definedName>
    <definedName name="_____________UA6">[1]ANALISA!#REF!</definedName>
    <definedName name="_____________UA7" localSheetId="2">[1]ANALISA!#REF!</definedName>
    <definedName name="_____________UA7" localSheetId="5">[1]ANALISA!#REF!</definedName>
    <definedName name="_____________UA7">[1]ANALISA!#REF!</definedName>
    <definedName name="_____________UA8" localSheetId="2">[1]ANALISA!#REF!</definedName>
    <definedName name="_____________UA8" localSheetId="5">[1]ANALISA!#REF!</definedName>
    <definedName name="_____________UA8">[1]ANALISA!#REF!</definedName>
    <definedName name="_____________UA9" localSheetId="2">[1]ANALISA!#REF!</definedName>
    <definedName name="_____________UA9" localSheetId="5">[1]ANALISA!#REF!</definedName>
    <definedName name="_____________UA9">[1]ANALISA!#REF!</definedName>
    <definedName name="____________div1" localSheetId="2">[1]ANALISA!#REF!</definedName>
    <definedName name="____________div1" localSheetId="5">[1]ANALISA!#REF!</definedName>
    <definedName name="____________div1">[1]ANALISA!#REF!</definedName>
    <definedName name="____________s1" localSheetId="2">[1]ANALISA!#REF!</definedName>
    <definedName name="____________s1" localSheetId="5">[1]ANALISA!#REF!</definedName>
    <definedName name="____________s1">[1]ANALISA!#REF!</definedName>
    <definedName name="____________UA1" localSheetId="2">[1]ANALISA!#REF!</definedName>
    <definedName name="____________UA1" localSheetId="5">[1]ANALISA!#REF!</definedName>
    <definedName name="____________UA1">[1]ANALISA!#REF!</definedName>
    <definedName name="____________UA10" localSheetId="2">[1]ANALISA!#REF!</definedName>
    <definedName name="____________UA10" localSheetId="5">[1]ANALISA!#REF!</definedName>
    <definedName name="____________UA10">[1]ANALISA!#REF!</definedName>
    <definedName name="____________UA2" localSheetId="2">[1]ANALISA!#REF!</definedName>
    <definedName name="____________UA2" localSheetId="5">[1]ANALISA!#REF!</definedName>
    <definedName name="____________UA2">[1]ANALISA!#REF!</definedName>
    <definedName name="____________UA3" localSheetId="2">[1]ANALISA!#REF!</definedName>
    <definedName name="____________UA3" localSheetId="5">[1]ANALISA!#REF!</definedName>
    <definedName name="____________UA3">[1]ANALISA!#REF!</definedName>
    <definedName name="____________UA4" localSheetId="2">[1]ANALISA!#REF!</definedName>
    <definedName name="____________UA4" localSheetId="5">[1]ANALISA!#REF!</definedName>
    <definedName name="____________UA4">[1]ANALISA!#REF!</definedName>
    <definedName name="____________UA5" localSheetId="2">[1]ANALISA!#REF!</definedName>
    <definedName name="____________UA5" localSheetId="5">[1]ANALISA!#REF!</definedName>
    <definedName name="____________UA5">[1]ANALISA!#REF!</definedName>
    <definedName name="____________UA6" localSheetId="2">[1]ANALISA!#REF!</definedName>
    <definedName name="____________UA6" localSheetId="5">[1]ANALISA!#REF!</definedName>
    <definedName name="____________UA6">[1]ANALISA!#REF!</definedName>
    <definedName name="____________UA7" localSheetId="2">[1]ANALISA!#REF!</definedName>
    <definedName name="____________UA7" localSheetId="5">[1]ANALISA!#REF!</definedName>
    <definedName name="____________UA7">[1]ANALISA!#REF!</definedName>
    <definedName name="____________UA8" localSheetId="2">[1]ANALISA!#REF!</definedName>
    <definedName name="____________UA8" localSheetId="5">[1]ANALISA!#REF!</definedName>
    <definedName name="____________UA8">[1]ANALISA!#REF!</definedName>
    <definedName name="____________UA9" localSheetId="2">[1]ANALISA!#REF!</definedName>
    <definedName name="____________UA9" localSheetId="5">[1]ANALISA!#REF!</definedName>
    <definedName name="____________UA9">[1]ANALISA!#REF!</definedName>
    <definedName name="___________div1" localSheetId="2">[1]ANALISA!#REF!</definedName>
    <definedName name="___________div1" localSheetId="5">[1]ANALISA!#REF!</definedName>
    <definedName name="___________div1">[1]ANALISA!#REF!</definedName>
    <definedName name="___________s1" localSheetId="2">[1]ANALISA!#REF!</definedName>
    <definedName name="___________s1" localSheetId="5">[1]ANALISA!#REF!</definedName>
    <definedName name="___________s1">[1]ANALISA!#REF!</definedName>
    <definedName name="___________UA1" localSheetId="2">[1]ANALISA!#REF!</definedName>
    <definedName name="___________UA1" localSheetId="5">[1]ANALISA!#REF!</definedName>
    <definedName name="___________UA1">[1]ANALISA!#REF!</definedName>
    <definedName name="___________UA10" localSheetId="2">[1]ANALISA!#REF!</definedName>
    <definedName name="___________UA10" localSheetId="5">[1]ANALISA!#REF!</definedName>
    <definedName name="___________UA10">[1]ANALISA!#REF!</definedName>
    <definedName name="___________UA2" localSheetId="2">[1]ANALISA!#REF!</definedName>
    <definedName name="___________UA2" localSheetId="5">[1]ANALISA!#REF!</definedName>
    <definedName name="___________UA2">[1]ANALISA!#REF!</definedName>
    <definedName name="___________UA3" localSheetId="2">[1]ANALISA!#REF!</definedName>
    <definedName name="___________UA3" localSheetId="5">[1]ANALISA!#REF!</definedName>
    <definedName name="___________UA3">[1]ANALISA!#REF!</definedName>
    <definedName name="___________UA4" localSheetId="2">[1]ANALISA!#REF!</definedName>
    <definedName name="___________UA4" localSheetId="5">[1]ANALISA!#REF!</definedName>
    <definedName name="___________UA4">[1]ANALISA!#REF!</definedName>
    <definedName name="___________UA5" localSheetId="2">[1]ANALISA!#REF!</definedName>
    <definedName name="___________UA5" localSheetId="5">[1]ANALISA!#REF!</definedName>
    <definedName name="___________UA5">[1]ANALISA!#REF!</definedName>
    <definedName name="___________UA6" localSheetId="2">[1]ANALISA!#REF!</definedName>
    <definedName name="___________UA6" localSheetId="5">[1]ANALISA!#REF!</definedName>
    <definedName name="___________UA6">[1]ANALISA!#REF!</definedName>
    <definedName name="___________UA7" localSheetId="2">[1]ANALISA!#REF!</definedName>
    <definedName name="___________UA7" localSheetId="5">[1]ANALISA!#REF!</definedName>
    <definedName name="___________UA7">[1]ANALISA!#REF!</definedName>
    <definedName name="___________UA8" localSheetId="2">[1]ANALISA!#REF!</definedName>
    <definedName name="___________UA8" localSheetId="5">[1]ANALISA!#REF!</definedName>
    <definedName name="___________UA8">[1]ANALISA!#REF!</definedName>
    <definedName name="___________UA9" localSheetId="2">[1]ANALISA!#REF!</definedName>
    <definedName name="___________UA9" localSheetId="5">[1]ANALISA!#REF!</definedName>
    <definedName name="___________UA9">[1]ANALISA!#REF!</definedName>
    <definedName name="__________div1" localSheetId="2">[1]ANALISA!#REF!</definedName>
    <definedName name="__________div1" localSheetId="5">[1]ANALISA!#REF!</definedName>
    <definedName name="__________div1">[1]ANALISA!#REF!</definedName>
    <definedName name="__________s1" localSheetId="2">[1]ANALISA!#REF!</definedName>
    <definedName name="__________s1" localSheetId="5">[1]ANALISA!#REF!</definedName>
    <definedName name="__________s1">[1]ANALISA!#REF!</definedName>
    <definedName name="__________UA1" localSheetId="2">[1]ANALISA!#REF!</definedName>
    <definedName name="__________UA1" localSheetId="5">[1]ANALISA!#REF!</definedName>
    <definedName name="__________UA1">[1]ANALISA!#REF!</definedName>
    <definedName name="__________UA10" localSheetId="2">[1]ANALISA!#REF!</definedName>
    <definedName name="__________UA10" localSheetId="5">[1]ANALISA!#REF!</definedName>
    <definedName name="__________UA10">[1]ANALISA!#REF!</definedName>
    <definedName name="__________UA2" localSheetId="2">[1]ANALISA!#REF!</definedName>
    <definedName name="__________UA2" localSheetId="5">[1]ANALISA!#REF!</definedName>
    <definedName name="__________UA2">[1]ANALISA!#REF!</definedName>
    <definedName name="__________UA3" localSheetId="2">[1]ANALISA!#REF!</definedName>
    <definedName name="__________UA3" localSheetId="5">[1]ANALISA!#REF!</definedName>
    <definedName name="__________UA3">[1]ANALISA!#REF!</definedName>
    <definedName name="__________UA4" localSheetId="2">[1]ANALISA!#REF!</definedName>
    <definedName name="__________UA4" localSheetId="5">[1]ANALISA!#REF!</definedName>
    <definedName name="__________UA4">[1]ANALISA!#REF!</definedName>
    <definedName name="__________UA5" localSheetId="2">[1]ANALISA!#REF!</definedName>
    <definedName name="__________UA5" localSheetId="5">[1]ANALISA!#REF!</definedName>
    <definedName name="__________UA5">[1]ANALISA!#REF!</definedName>
    <definedName name="__________UA6" localSheetId="2">[1]ANALISA!#REF!</definedName>
    <definedName name="__________UA6" localSheetId="5">[1]ANALISA!#REF!</definedName>
    <definedName name="__________UA6">[1]ANALISA!#REF!</definedName>
    <definedName name="__________UA7" localSheetId="2">[1]ANALISA!#REF!</definedName>
    <definedName name="__________UA7" localSheetId="5">[1]ANALISA!#REF!</definedName>
    <definedName name="__________UA7">[1]ANALISA!#REF!</definedName>
    <definedName name="__________UA8" localSheetId="2">[1]ANALISA!#REF!</definedName>
    <definedName name="__________UA8" localSheetId="5">[1]ANALISA!#REF!</definedName>
    <definedName name="__________UA8">[1]ANALISA!#REF!</definedName>
    <definedName name="__________UA9" localSheetId="2">[1]ANALISA!#REF!</definedName>
    <definedName name="__________UA9" localSheetId="5">[1]ANALISA!#REF!</definedName>
    <definedName name="__________UA9">[1]ANALISA!#REF!</definedName>
    <definedName name="_________div1" localSheetId="2">[1]ANALISA!#REF!</definedName>
    <definedName name="_________div1" localSheetId="5">[1]ANALISA!#REF!</definedName>
    <definedName name="_________div1">[1]ANALISA!#REF!</definedName>
    <definedName name="_________s1" localSheetId="2">[1]ANALISA!#REF!</definedName>
    <definedName name="_________s1" localSheetId="5">[1]ANALISA!#REF!</definedName>
    <definedName name="_________s1">[1]ANALISA!#REF!</definedName>
    <definedName name="_________UA1" localSheetId="2">[1]ANALISA!#REF!</definedName>
    <definedName name="_________UA1" localSheetId="5">[1]ANALISA!#REF!</definedName>
    <definedName name="_________UA1">[1]ANALISA!#REF!</definedName>
    <definedName name="_________UA10" localSheetId="2">[1]ANALISA!#REF!</definedName>
    <definedName name="_________UA10" localSheetId="5">[1]ANALISA!#REF!</definedName>
    <definedName name="_________UA10">[1]ANALISA!#REF!</definedName>
    <definedName name="_________UA2" localSheetId="2">[1]ANALISA!#REF!</definedName>
    <definedName name="_________UA2" localSheetId="5">[1]ANALISA!#REF!</definedName>
    <definedName name="_________UA2">[1]ANALISA!#REF!</definedName>
    <definedName name="_________UA3" localSheetId="2">[1]ANALISA!#REF!</definedName>
    <definedName name="_________UA3" localSheetId="5">[1]ANALISA!#REF!</definedName>
    <definedName name="_________UA3">[1]ANALISA!#REF!</definedName>
    <definedName name="_________UA4" localSheetId="2">[1]ANALISA!#REF!</definedName>
    <definedName name="_________UA4" localSheetId="5">[1]ANALISA!#REF!</definedName>
    <definedName name="_________UA4">[1]ANALISA!#REF!</definedName>
    <definedName name="_________UA5" localSheetId="2">[1]ANALISA!#REF!</definedName>
    <definedName name="_________UA5" localSheetId="5">[1]ANALISA!#REF!</definedName>
    <definedName name="_________UA5">[1]ANALISA!#REF!</definedName>
    <definedName name="_________UA6" localSheetId="2">[1]ANALISA!#REF!</definedName>
    <definedName name="_________UA6" localSheetId="5">[1]ANALISA!#REF!</definedName>
    <definedName name="_________UA6">[1]ANALISA!#REF!</definedName>
    <definedName name="_________UA7" localSheetId="2">[1]ANALISA!#REF!</definedName>
    <definedName name="_________UA7" localSheetId="5">[1]ANALISA!#REF!</definedName>
    <definedName name="_________UA7">[1]ANALISA!#REF!</definedName>
    <definedName name="_________UA8" localSheetId="2">[1]ANALISA!#REF!</definedName>
    <definedName name="_________UA8" localSheetId="5">[1]ANALISA!#REF!</definedName>
    <definedName name="_________UA8">[1]ANALISA!#REF!</definedName>
    <definedName name="_________UA9" localSheetId="2">[1]ANALISA!#REF!</definedName>
    <definedName name="_________UA9" localSheetId="5">[1]ANALISA!#REF!</definedName>
    <definedName name="_________UA9">[1]ANALISA!#REF!</definedName>
    <definedName name="________div1" localSheetId="2">[1]ANALISA!#REF!</definedName>
    <definedName name="________div1" localSheetId="5">[1]ANALISA!#REF!</definedName>
    <definedName name="________div1">[1]ANALISA!#REF!</definedName>
    <definedName name="________s1" localSheetId="2">[1]ANALISA!#REF!</definedName>
    <definedName name="________s1" localSheetId="5">[1]ANALISA!#REF!</definedName>
    <definedName name="________s1">[1]ANALISA!#REF!</definedName>
    <definedName name="________UA1" localSheetId="2">[1]ANALISA!#REF!</definedName>
    <definedName name="________UA1" localSheetId="5">[1]ANALISA!#REF!</definedName>
    <definedName name="________UA1">[1]ANALISA!#REF!</definedName>
    <definedName name="________UA10" localSheetId="2">[1]ANALISA!#REF!</definedName>
    <definedName name="________UA10" localSheetId="5">[1]ANALISA!#REF!</definedName>
    <definedName name="________UA10">[1]ANALISA!#REF!</definedName>
    <definedName name="________UA2" localSheetId="2">[1]ANALISA!#REF!</definedName>
    <definedName name="________UA2" localSheetId="5">[1]ANALISA!#REF!</definedName>
    <definedName name="________UA2">[1]ANALISA!#REF!</definedName>
    <definedName name="________UA3" localSheetId="2">[1]ANALISA!#REF!</definedName>
    <definedName name="________UA3" localSheetId="5">[1]ANALISA!#REF!</definedName>
    <definedName name="________UA3">[1]ANALISA!#REF!</definedName>
    <definedName name="________UA4" localSheetId="2">[1]ANALISA!#REF!</definedName>
    <definedName name="________UA4" localSheetId="5">[1]ANALISA!#REF!</definedName>
    <definedName name="________UA4">[1]ANALISA!#REF!</definedName>
    <definedName name="________UA5" localSheetId="2">[1]ANALISA!#REF!</definedName>
    <definedName name="________UA5" localSheetId="5">[1]ANALISA!#REF!</definedName>
    <definedName name="________UA5">[1]ANALISA!#REF!</definedName>
    <definedName name="________UA6" localSheetId="2">[1]ANALISA!#REF!</definedName>
    <definedName name="________UA6" localSheetId="5">[1]ANALISA!#REF!</definedName>
    <definedName name="________UA6">[1]ANALISA!#REF!</definedName>
    <definedName name="________UA7" localSheetId="2">[1]ANALISA!#REF!</definedName>
    <definedName name="________UA7" localSheetId="5">[1]ANALISA!#REF!</definedName>
    <definedName name="________UA7">[1]ANALISA!#REF!</definedName>
    <definedName name="________UA8" localSheetId="2">[1]ANALISA!#REF!</definedName>
    <definedName name="________UA8" localSheetId="5">[1]ANALISA!#REF!</definedName>
    <definedName name="________UA8">[1]ANALISA!#REF!</definedName>
    <definedName name="________UA9" localSheetId="2">[1]ANALISA!#REF!</definedName>
    <definedName name="________UA9" localSheetId="5">[1]ANALISA!#REF!</definedName>
    <definedName name="________UA9">[1]ANALISA!#REF!</definedName>
    <definedName name="_______div1" localSheetId="2">[1]ANALISA!#REF!</definedName>
    <definedName name="_______div1" localSheetId="5">[1]ANALISA!#REF!</definedName>
    <definedName name="_______div1">[1]ANALISA!#REF!</definedName>
    <definedName name="_______s1" localSheetId="2">[1]ANALISA!#REF!</definedName>
    <definedName name="_______s1" localSheetId="5">[1]ANALISA!#REF!</definedName>
    <definedName name="_______s1">[1]ANALISA!#REF!</definedName>
    <definedName name="_______UA1" localSheetId="2">[1]ANALISA!#REF!</definedName>
    <definedName name="_______UA1" localSheetId="5">[1]ANALISA!#REF!</definedName>
    <definedName name="_______UA1">[1]ANALISA!#REF!</definedName>
    <definedName name="_______UA10" localSheetId="2">[1]ANALISA!#REF!</definedName>
    <definedName name="_______UA10" localSheetId="5">[1]ANALISA!#REF!</definedName>
    <definedName name="_______UA10">[1]ANALISA!#REF!</definedName>
    <definedName name="_______UA2" localSheetId="2">[1]ANALISA!#REF!</definedName>
    <definedName name="_______UA2" localSheetId="5">[1]ANALISA!#REF!</definedName>
    <definedName name="_______UA2">[1]ANALISA!#REF!</definedName>
    <definedName name="_______UA3" localSheetId="2">[1]ANALISA!#REF!</definedName>
    <definedName name="_______UA3" localSheetId="5">[1]ANALISA!#REF!</definedName>
    <definedName name="_______UA3">[1]ANALISA!#REF!</definedName>
    <definedName name="_______UA4" localSheetId="2">[1]ANALISA!#REF!</definedName>
    <definedName name="_______UA4" localSheetId="5">[1]ANALISA!#REF!</definedName>
    <definedName name="_______UA4">[1]ANALISA!#REF!</definedName>
    <definedName name="_______UA5" localSheetId="2">[1]ANALISA!#REF!</definedName>
    <definedName name="_______UA5" localSheetId="5">[1]ANALISA!#REF!</definedName>
    <definedName name="_______UA5">[1]ANALISA!#REF!</definedName>
    <definedName name="_______UA6" localSheetId="2">[1]ANALISA!#REF!</definedName>
    <definedName name="_______UA6" localSheetId="5">[1]ANALISA!#REF!</definedName>
    <definedName name="_______UA6">[1]ANALISA!#REF!</definedName>
    <definedName name="_______UA7" localSheetId="2">[1]ANALISA!#REF!</definedName>
    <definedName name="_______UA7" localSheetId="5">[1]ANALISA!#REF!</definedName>
    <definedName name="_______UA7">[1]ANALISA!#REF!</definedName>
    <definedName name="_______UA8" localSheetId="2">[1]ANALISA!#REF!</definedName>
    <definedName name="_______UA8" localSheetId="5">[1]ANALISA!#REF!</definedName>
    <definedName name="_______UA8">[1]ANALISA!#REF!</definedName>
    <definedName name="_______UA9" localSheetId="2">[1]ANALISA!#REF!</definedName>
    <definedName name="_______UA9" localSheetId="5">[1]ANALISA!#REF!</definedName>
    <definedName name="_______UA9">[1]ANALISA!#REF!</definedName>
    <definedName name="______div1" localSheetId="2">[1]ANALISA!#REF!</definedName>
    <definedName name="______div1" localSheetId="5">[1]ANALISA!#REF!</definedName>
    <definedName name="______div1">[1]ANALISA!#REF!</definedName>
    <definedName name="______s1" localSheetId="2">[1]ANALISA!#REF!</definedName>
    <definedName name="______s1" localSheetId="5">[1]ANALISA!#REF!</definedName>
    <definedName name="______s1">[1]ANALISA!#REF!</definedName>
    <definedName name="______UA1" localSheetId="2">[1]ANALISA!#REF!</definedName>
    <definedName name="______UA1" localSheetId="5">[1]ANALISA!#REF!</definedName>
    <definedName name="______UA1">[1]ANALISA!#REF!</definedName>
    <definedName name="______UA10" localSheetId="2">[1]ANALISA!#REF!</definedName>
    <definedName name="______UA10" localSheetId="5">[1]ANALISA!#REF!</definedName>
    <definedName name="______UA10">[1]ANALISA!#REF!</definedName>
    <definedName name="______UA2" localSheetId="2">[1]ANALISA!#REF!</definedName>
    <definedName name="______UA2" localSheetId="5">[1]ANALISA!#REF!</definedName>
    <definedName name="______UA2">[1]ANALISA!#REF!</definedName>
    <definedName name="______UA3" localSheetId="2">[1]ANALISA!#REF!</definedName>
    <definedName name="______UA3" localSheetId="5">[1]ANALISA!#REF!</definedName>
    <definedName name="______UA3">[1]ANALISA!#REF!</definedName>
    <definedName name="______UA4" localSheetId="2">[1]ANALISA!#REF!</definedName>
    <definedName name="______UA4" localSheetId="5">[1]ANALISA!#REF!</definedName>
    <definedName name="______UA4">[1]ANALISA!#REF!</definedName>
    <definedName name="______UA5" localSheetId="2">[1]ANALISA!#REF!</definedName>
    <definedName name="______UA5" localSheetId="5">[1]ANALISA!#REF!</definedName>
    <definedName name="______UA5">[1]ANALISA!#REF!</definedName>
    <definedName name="______UA6" localSheetId="2">[1]ANALISA!#REF!</definedName>
    <definedName name="______UA6" localSheetId="5">[1]ANALISA!#REF!</definedName>
    <definedName name="______UA6">[1]ANALISA!#REF!</definedName>
    <definedName name="______UA7" localSheetId="2">[1]ANALISA!#REF!</definedName>
    <definedName name="______UA7" localSheetId="5">[1]ANALISA!#REF!</definedName>
    <definedName name="______UA7">[1]ANALISA!#REF!</definedName>
    <definedName name="______UA8" localSheetId="2">[1]ANALISA!#REF!</definedName>
    <definedName name="______UA8" localSheetId="5">[1]ANALISA!#REF!</definedName>
    <definedName name="______UA8">[1]ANALISA!#REF!</definedName>
    <definedName name="______UA9" localSheetId="2">[1]ANALISA!#REF!</definedName>
    <definedName name="______UA9" localSheetId="5">[1]ANALISA!#REF!</definedName>
    <definedName name="______UA9">[1]ANALISA!#REF!</definedName>
    <definedName name="_____div1" localSheetId="2">[1]ANALISA!#REF!</definedName>
    <definedName name="_____div1" localSheetId="5">[1]ANALISA!#REF!</definedName>
    <definedName name="_____div1">[1]ANALISA!#REF!</definedName>
    <definedName name="_____s1" localSheetId="2">[1]ANALISA!#REF!</definedName>
    <definedName name="_____s1" localSheetId="5">[1]ANALISA!#REF!</definedName>
    <definedName name="_____s1">[1]ANALISA!#REF!</definedName>
    <definedName name="_____UA1" localSheetId="2">[1]ANALISA!#REF!</definedName>
    <definedName name="_____UA1" localSheetId="5">[1]ANALISA!#REF!</definedName>
    <definedName name="_____UA1">[1]ANALISA!#REF!</definedName>
    <definedName name="_____UA10" localSheetId="2">[1]ANALISA!#REF!</definedName>
    <definedName name="_____UA10" localSheetId="5">[1]ANALISA!#REF!</definedName>
    <definedName name="_____UA10">[1]ANALISA!#REF!</definedName>
    <definedName name="_____UA2" localSheetId="2">[1]ANALISA!#REF!</definedName>
    <definedName name="_____UA2" localSheetId="5">[1]ANALISA!#REF!</definedName>
    <definedName name="_____UA2">[1]ANALISA!#REF!</definedName>
    <definedName name="_____UA3" localSheetId="2">[1]ANALISA!#REF!</definedName>
    <definedName name="_____UA3" localSheetId="5">[1]ANALISA!#REF!</definedName>
    <definedName name="_____UA3">[1]ANALISA!#REF!</definedName>
    <definedName name="_____UA4" localSheetId="2">[1]ANALISA!#REF!</definedName>
    <definedName name="_____UA4" localSheetId="5">[1]ANALISA!#REF!</definedName>
    <definedName name="_____UA4">[1]ANALISA!#REF!</definedName>
    <definedName name="_____UA5" localSheetId="2">[1]ANALISA!#REF!</definedName>
    <definedName name="_____UA5" localSheetId="5">[1]ANALISA!#REF!</definedName>
    <definedName name="_____UA5">[1]ANALISA!#REF!</definedName>
    <definedName name="_____UA6" localSheetId="2">[1]ANALISA!#REF!</definedName>
    <definedName name="_____UA6" localSheetId="5">[1]ANALISA!#REF!</definedName>
    <definedName name="_____UA6">[1]ANALISA!#REF!</definedName>
    <definedName name="_____UA7" localSheetId="2">[1]ANALISA!#REF!</definedName>
    <definedName name="_____UA7" localSheetId="5">[1]ANALISA!#REF!</definedName>
    <definedName name="_____UA7">[1]ANALISA!#REF!</definedName>
    <definedName name="_____UA8" localSheetId="2">[1]ANALISA!#REF!</definedName>
    <definedName name="_____UA8" localSheetId="5">[1]ANALISA!#REF!</definedName>
    <definedName name="_____UA8">[1]ANALISA!#REF!</definedName>
    <definedName name="_____UA9" localSheetId="2">[1]ANALISA!#REF!</definedName>
    <definedName name="_____UA9" localSheetId="5">[1]ANALISA!#REF!</definedName>
    <definedName name="_____UA9">[1]ANALISA!#REF!</definedName>
    <definedName name="____div1" localSheetId="2">[1]ANALISA!#REF!</definedName>
    <definedName name="____div1" localSheetId="5">[1]ANALISA!#REF!</definedName>
    <definedName name="____div1">[1]ANALISA!#REF!</definedName>
    <definedName name="____s1" localSheetId="2">[1]ANALISA!#REF!</definedName>
    <definedName name="____s1" localSheetId="5">[1]ANALISA!#REF!</definedName>
    <definedName name="____s1">[1]ANALISA!#REF!</definedName>
    <definedName name="____UA1" localSheetId="2">[1]ANALISA!#REF!</definedName>
    <definedName name="____UA1" localSheetId="5">[1]ANALISA!#REF!</definedName>
    <definedName name="____UA1">[1]ANALISA!#REF!</definedName>
    <definedName name="____UA10" localSheetId="2">[1]ANALISA!#REF!</definedName>
    <definedName name="____UA10" localSheetId="5">[1]ANALISA!#REF!</definedName>
    <definedName name="____UA10">[1]ANALISA!#REF!</definedName>
    <definedName name="____UA2" localSheetId="2">[1]ANALISA!#REF!</definedName>
    <definedName name="____UA2" localSheetId="5">[1]ANALISA!#REF!</definedName>
    <definedName name="____UA2">[1]ANALISA!#REF!</definedName>
    <definedName name="____UA3" localSheetId="2">[1]ANALISA!#REF!</definedName>
    <definedName name="____UA3" localSheetId="5">[1]ANALISA!#REF!</definedName>
    <definedName name="____UA3">[1]ANALISA!#REF!</definedName>
    <definedName name="____UA4" localSheetId="2">[1]ANALISA!#REF!</definedName>
    <definedName name="____UA4" localSheetId="5">[1]ANALISA!#REF!</definedName>
    <definedName name="____UA4">[1]ANALISA!#REF!</definedName>
    <definedName name="____UA5" localSheetId="2">[1]ANALISA!#REF!</definedName>
    <definedName name="____UA5" localSheetId="5">[1]ANALISA!#REF!</definedName>
    <definedName name="____UA5">[1]ANALISA!#REF!</definedName>
    <definedName name="____UA6" localSheetId="2">[1]ANALISA!#REF!</definedName>
    <definedName name="____UA6" localSheetId="5">[1]ANALISA!#REF!</definedName>
    <definedName name="____UA6">[1]ANALISA!#REF!</definedName>
    <definedName name="____UA7" localSheetId="2">[1]ANALISA!#REF!</definedName>
    <definedName name="____UA7" localSheetId="5">[1]ANALISA!#REF!</definedName>
    <definedName name="____UA7">[1]ANALISA!#REF!</definedName>
    <definedName name="____UA8" localSheetId="2">[1]ANALISA!#REF!</definedName>
    <definedName name="____UA8" localSheetId="5">[1]ANALISA!#REF!</definedName>
    <definedName name="____UA8">[1]ANALISA!#REF!</definedName>
    <definedName name="____UA9" localSheetId="2">[1]ANALISA!#REF!</definedName>
    <definedName name="____UA9" localSheetId="5">[1]ANALISA!#REF!</definedName>
    <definedName name="____UA9">[1]ANALISA!#REF!</definedName>
    <definedName name="___div1" localSheetId="2">[1]ANALISA!#REF!</definedName>
    <definedName name="___div1" localSheetId="5">[1]ANALISA!#REF!</definedName>
    <definedName name="___div1">[1]ANALISA!#REF!</definedName>
    <definedName name="___s1" localSheetId="2">[1]ANALISA!#REF!</definedName>
    <definedName name="___s1" localSheetId="5">[1]ANALISA!#REF!</definedName>
    <definedName name="___s1">[1]ANALISA!#REF!</definedName>
    <definedName name="___s2" localSheetId="2">[1]ANALISA!#REF!</definedName>
    <definedName name="___s2" localSheetId="5">[1]ANALISA!#REF!</definedName>
    <definedName name="___s2">[1]ANALISA!#REF!</definedName>
    <definedName name="___UA1" localSheetId="2">[1]ANALISA!#REF!</definedName>
    <definedName name="___UA1" localSheetId="5">[1]ANALISA!#REF!</definedName>
    <definedName name="___UA1">[1]ANALISA!#REF!</definedName>
    <definedName name="___UA10" localSheetId="2">[1]ANALISA!#REF!</definedName>
    <definedName name="___UA10" localSheetId="5">[1]ANALISA!#REF!</definedName>
    <definedName name="___UA10">[1]ANALISA!#REF!</definedName>
    <definedName name="___UA2" localSheetId="2">[1]ANALISA!#REF!</definedName>
    <definedName name="___UA2" localSheetId="5">[1]ANALISA!#REF!</definedName>
    <definedName name="___UA2">[1]ANALISA!#REF!</definedName>
    <definedName name="___UA3" localSheetId="2">[1]ANALISA!#REF!</definedName>
    <definedName name="___UA3" localSheetId="5">[1]ANALISA!#REF!</definedName>
    <definedName name="___UA3">[1]ANALISA!#REF!</definedName>
    <definedName name="___UA4" localSheetId="2">[1]ANALISA!#REF!</definedName>
    <definedName name="___UA4" localSheetId="5">[1]ANALISA!#REF!</definedName>
    <definedName name="___UA4">[1]ANALISA!#REF!</definedName>
    <definedName name="___UA5" localSheetId="2">[1]ANALISA!#REF!</definedName>
    <definedName name="___UA5" localSheetId="5">[1]ANALISA!#REF!</definedName>
    <definedName name="___UA5">[1]ANALISA!#REF!</definedName>
    <definedName name="___UA6" localSheetId="2">[1]ANALISA!#REF!</definedName>
    <definedName name="___UA6" localSheetId="5">[1]ANALISA!#REF!</definedName>
    <definedName name="___UA6">[1]ANALISA!#REF!</definedName>
    <definedName name="___UA7" localSheetId="2">[1]ANALISA!#REF!</definedName>
    <definedName name="___UA7" localSheetId="5">[1]ANALISA!#REF!</definedName>
    <definedName name="___UA7">[1]ANALISA!#REF!</definedName>
    <definedName name="___UA8" localSheetId="2">[1]ANALISA!#REF!</definedName>
    <definedName name="___UA8" localSheetId="5">[1]ANALISA!#REF!</definedName>
    <definedName name="___UA8">[1]ANALISA!#REF!</definedName>
    <definedName name="___UA9" localSheetId="2">[1]ANALISA!#REF!</definedName>
    <definedName name="___UA9" localSheetId="5">[1]ANALISA!#REF!</definedName>
    <definedName name="___UA9">[1]ANALISA!#REF!</definedName>
    <definedName name="__div1" localSheetId="2">[1]ANALISA!#REF!</definedName>
    <definedName name="__div1" localSheetId="5">[1]ANALISA!#REF!</definedName>
    <definedName name="__div1">[1]ANALISA!#REF!</definedName>
    <definedName name="__s1" localSheetId="2">[1]ANALISA!#REF!</definedName>
    <definedName name="__s1" localSheetId="5">[1]ANALISA!#REF!</definedName>
    <definedName name="__s1">[1]ANALISA!#REF!</definedName>
    <definedName name="__s2" localSheetId="2">[1]ANALISA!#REF!</definedName>
    <definedName name="__s2" localSheetId="5">[1]ANALISA!#REF!</definedName>
    <definedName name="__s2">[1]ANALISA!#REF!</definedName>
    <definedName name="__UA1" localSheetId="2">[1]ANALISA!#REF!</definedName>
    <definedName name="__UA1" localSheetId="5">[1]ANALISA!#REF!</definedName>
    <definedName name="__UA1">[1]ANALISA!#REF!</definedName>
    <definedName name="__UA10" localSheetId="2">[1]ANALISA!#REF!</definedName>
    <definedName name="__UA10" localSheetId="5">[1]ANALISA!#REF!</definedName>
    <definedName name="__UA10">[1]ANALISA!#REF!</definedName>
    <definedName name="__UA2" localSheetId="2">[1]ANALISA!#REF!</definedName>
    <definedName name="__UA2" localSheetId="5">[1]ANALISA!#REF!</definedName>
    <definedName name="__UA2">[1]ANALISA!#REF!</definedName>
    <definedName name="__UA3" localSheetId="2">[1]ANALISA!#REF!</definedName>
    <definedName name="__UA3" localSheetId="5">[1]ANALISA!#REF!</definedName>
    <definedName name="__UA3">[1]ANALISA!#REF!</definedName>
    <definedName name="__UA4" localSheetId="2">[1]ANALISA!#REF!</definedName>
    <definedName name="__UA4" localSheetId="5">[1]ANALISA!#REF!</definedName>
    <definedName name="__UA4">[1]ANALISA!#REF!</definedName>
    <definedName name="__UA5" localSheetId="2">[1]ANALISA!#REF!</definedName>
    <definedName name="__UA5" localSheetId="5">[1]ANALISA!#REF!</definedName>
    <definedName name="__UA5">[1]ANALISA!#REF!</definedName>
    <definedName name="__UA6" localSheetId="2">[1]ANALISA!#REF!</definedName>
    <definedName name="__UA6" localSheetId="5">[1]ANALISA!#REF!</definedName>
    <definedName name="__UA6">[1]ANALISA!#REF!</definedName>
    <definedName name="__UA7" localSheetId="2">[1]ANALISA!#REF!</definedName>
    <definedName name="__UA7" localSheetId="5">[1]ANALISA!#REF!</definedName>
    <definedName name="__UA7">[1]ANALISA!#REF!</definedName>
    <definedName name="__UA8" localSheetId="2">[1]ANALISA!#REF!</definedName>
    <definedName name="__UA8" localSheetId="5">[1]ANALISA!#REF!</definedName>
    <definedName name="__UA8">[1]ANALISA!#REF!</definedName>
    <definedName name="__UA9" localSheetId="2">[1]ANALISA!#REF!</definedName>
    <definedName name="__UA9" localSheetId="5">[1]ANALISA!#REF!</definedName>
    <definedName name="__UA9">[1]ANALISA!#REF!</definedName>
    <definedName name="_100_JJ_D.IV_03">'[2]Program Triwulanan-04'!$D$24:$F$24</definedName>
    <definedName name="_164_JJ_D.IV_03">'[2]Program Triwulanan-04'!$E$26</definedName>
    <definedName name="_Dist_Bin" localSheetId="5" hidden="1">#REF!</definedName>
    <definedName name="_Dist_Bin" hidden="1">#REF!</definedName>
    <definedName name="_Dist_Values" localSheetId="5" hidden="1">#REF!</definedName>
    <definedName name="_Dist_Values" hidden="1">#REF!</definedName>
    <definedName name="_div1" localSheetId="5">[1]ANALISA!#REF!</definedName>
    <definedName name="_div1">[1]ANALISA!#REF!</definedName>
    <definedName name="_Fill" localSheetId="5" hidden="1">#REF!</definedName>
    <definedName name="_Fill" hidden="1">#REF!</definedName>
    <definedName name="_Key1" localSheetId="5" hidden="1">#REF!</definedName>
    <definedName name="_Key1" hidden="1">#REF!</definedName>
    <definedName name="_Key2" localSheetId="5" hidden="1">#REF!</definedName>
    <definedName name="_Key2" hidden="1">#REF!</definedName>
    <definedName name="_Order1" hidden="1">255</definedName>
    <definedName name="_Order2" hidden="1">0</definedName>
    <definedName name="_Regression_Int">1</definedName>
    <definedName name="_s1" localSheetId="5">[1]ANALISA!#REF!</definedName>
    <definedName name="_s1">[1]ANALISA!#REF!</definedName>
    <definedName name="_s2" localSheetId="5">[1]ANALISA!#REF!</definedName>
    <definedName name="_s2">[1]ANALISA!#REF!</definedName>
    <definedName name="_Sort" localSheetId="5" hidden="1">#REF!</definedName>
    <definedName name="_Sort" hidden="1">#REF!</definedName>
    <definedName name="_UA1" localSheetId="5">[1]ANALISA!#REF!</definedName>
    <definedName name="_UA1">[1]ANALISA!#REF!</definedName>
    <definedName name="_UA10" localSheetId="5">[1]ANALISA!#REF!</definedName>
    <definedName name="_UA10">[1]ANALISA!#REF!</definedName>
    <definedName name="_UA2" localSheetId="5">[1]ANALISA!#REF!</definedName>
    <definedName name="_UA2">[1]ANALISA!#REF!</definedName>
    <definedName name="_UA3" localSheetId="5">[1]ANALISA!#REF!</definedName>
    <definedName name="_UA3">[1]ANALISA!#REF!</definedName>
    <definedName name="_UA4" localSheetId="5">[1]ANALISA!#REF!</definedName>
    <definedName name="_UA4">[1]ANALISA!#REF!</definedName>
    <definedName name="_UA5" localSheetId="5">[1]ANALISA!#REF!</definedName>
    <definedName name="_UA5">[1]ANALISA!#REF!</definedName>
    <definedName name="_UA6" localSheetId="5">[1]ANALISA!#REF!</definedName>
    <definedName name="_UA6">[1]ANALISA!#REF!</definedName>
    <definedName name="_UA7" localSheetId="5">[1]ANALISA!#REF!</definedName>
    <definedName name="_UA7">[1]ANALISA!#REF!</definedName>
    <definedName name="_UA8" localSheetId="5">[1]ANALISA!#REF!</definedName>
    <definedName name="_UA8">[1]ANALISA!#REF!</definedName>
    <definedName name="_UA9" localSheetId="5">[1]ANALISA!#REF!</definedName>
    <definedName name="_UA9">[1]ANALISA!#REF!</definedName>
    <definedName name="a" localSheetId="5">[1]ANALISA!#REF!</definedName>
    <definedName name="a">[1]ANALISA!#REF!</definedName>
    <definedName name="A3BR" localSheetId="5" hidden="1">#REF!</definedName>
    <definedName name="A3BR" hidden="1">#REF!</definedName>
    <definedName name="aa" localSheetId="5">#REF!</definedName>
    <definedName name="aa">#REF!</definedName>
    <definedName name="aaa" localSheetId="5">[1]ANALISA!#REF!</definedName>
    <definedName name="aaa">[1]ANALISA!#REF!</definedName>
    <definedName name="AAS" localSheetId="5">#REF!</definedName>
    <definedName name="AAS">#REF!</definedName>
    <definedName name="adgbh" localSheetId="5" hidden="1">#REF!</definedName>
    <definedName name="adgbh" hidden="1">#REF!</definedName>
    <definedName name="Agency_type">[3]!Government_entity_type[[#All],[&lt; Agency type &gt;]]</definedName>
    <definedName name="as" localSheetId="5">#REF!</definedName>
    <definedName name="as">#REF!</definedName>
    <definedName name="ASDAS" localSheetId="5">#REF!</definedName>
    <definedName name="ASDAS">#REF!</definedName>
    <definedName name="B10A" localSheetId="2">[1]ANALISA!#REF!</definedName>
    <definedName name="B10A" localSheetId="5">[1]ANALISA!#REF!</definedName>
    <definedName name="B10A">[1]ANALISA!#REF!</definedName>
    <definedName name="B10B" localSheetId="2">[1]ANALISA!#REF!</definedName>
    <definedName name="B10B" localSheetId="5">[1]ANALISA!#REF!</definedName>
    <definedName name="B10B">[1]ANALISA!#REF!</definedName>
    <definedName name="B10C" localSheetId="2">[1]ANALISA!#REF!</definedName>
    <definedName name="B10C" localSheetId="5">[1]ANALISA!#REF!</definedName>
    <definedName name="B10C">[1]ANALISA!#REF!</definedName>
    <definedName name="B10D" localSheetId="2">[1]ANALISA!#REF!</definedName>
    <definedName name="B10D" localSheetId="5">[1]ANALISA!#REF!</definedName>
    <definedName name="B10D">[1]ANALISA!#REF!</definedName>
    <definedName name="B10E" localSheetId="2">[1]ANALISA!#REF!</definedName>
    <definedName name="B10E" localSheetId="5">[1]ANALISA!#REF!</definedName>
    <definedName name="B10E">[1]ANALISA!#REF!</definedName>
    <definedName name="B10F" localSheetId="2">[1]ANALISA!#REF!</definedName>
    <definedName name="B10F" localSheetId="5">[1]ANALISA!#REF!</definedName>
    <definedName name="B10F">[1]ANALISA!#REF!</definedName>
    <definedName name="B10G" localSheetId="2">[1]ANALISA!#REF!</definedName>
    <definedName name="B10G" localSheetId="5">[1]ANALISA!#REF!</definedName>
    <definedName name="B10G">[1]ANALISA!#REF!</definedName>
    <definedName name="B10H" localSheetId="2">[1]ANALISA!#REF!</definedName>
    <definedName name="B10H" localSheetId="5">[1]ANALISA!#REF!</definedName>
    <definedName name="B10H">[1]ANALISA!#REF!</definedName>
    <definedName name="B10I" localSheetId="2">[1]ANALISA!#REF!</definedName>
    <definedName name="B10I" localSheetId="5">[1]ANALISA!#REF!</definedName>
    <definedName name="B10I">[1]ANALISA!#REF!</definedName>
    <definedName name="B10J" localSheetId="2">[1]ANALISA!#REF!</definedName>
    <definedName name="B10J" localSheetId="5">[1]ANALISA!#REF!</definedName>
    <definedName name="B10J">[1]ANALISA!#REF!</definedName>
    <definedName name="B10K" localSheetId="2">[1]ANALISA!#REF!</definedName>
    <definedName name="B10K" localSheetId="5">[1]ANALISA!#REF!</definedName>
    <definedName name="B10K">[1]ANALISA!#REF!</definedName>
    <definedName name="B10L" localSheetId="2">[1]ANALISA!#REF!</definedName>
    <definedName name="B10L" localSheetId="5">[1]ANALISA!#REF!</definedName>
    <definedName name="B10L">[1]ANALISA!#REF!</definedName>
    <definedName name="B10M" localSheetId="2">[1]ANALISA!#REF!</definedName>
    <definedName name="B10M" localSheetId="5">[1]ANALISA!#REF!</definedName>
    <definedName name="B10M">[1]ANALISA!#REF!</definedName>
    <definedName name="B10N" localSheetId="2">[1]ANALISA!#REF!</definedName>
    <definedName name="B10N" localSheetId="5">[1]ANALISA!#REF!</definedName>
    <definedName name="B10N">[1]ANALISA!#REF!</definedName>
    <definedName name="B10O" localSheetId="2">[1]ANALISA!#REF!</definedName>
    <definedName name="B10O" localSheetId="5">[1]ANALISA!#REF!</definedName>
    <definedName name="B10O">[1]ANALISA!#REF!</definedName>
    <definedName name="B10P" localSheetId="2">[1]ANALISA!#REF!</definedName>
    <definedName name="B10P" localSheetId="5">[1]ANALISA!#REF!</definedName>
    <definedName name="B10P">[1]ANALISA!#REF!</definedName>
    <definedName name="B10Q" localSheetId="2">[1]ANALISA!#REF!</definedName>
    <definedName name="B10Q" localSheetId="5">[1]ANALISA!#REF!</definedName>
    <definedName name="B10Q">[1]ANALISA!#REF!</definedName>
    <definedName name="B10R" localSheetId="2">[1]ANALISA!#REF!</definedName>
    <definedName name="B10R" localSheetId="5">[1]ANALISA!#REF!</definedName>
    <definedName name="B10R">[1]ANALISA!#REF!</definedName>
    <definedName name="B10S" localSheetId="2">[1]ANALISA!#REF!</definedName>
    <definedName name="B10S" localSheetId="5">[1]ANALISA!#REF!</definedName>
    <definedName name="B10S">[1]ANALISA!#REF!</definedName>
    <definedName name="B10T" localSheetId="2">[1]ANALISA!#REF!</definedName>
    <definedName name="B10T" localSheetId="5">[1]ANALISA!#REF!</definedName>
    <definedName name="B10T">[1]ANALISA!#REF!</definedName>
    <definedName name="B10U" localSheetId="2">[1]ANALISA!#REF!</definedName>
    <definedName name="B10U" localSheetId="5">[1]ANALISA!#REF!</definedName>
    <definedName name="B10U">[1]ANALISA!#REF!</definedName>
    <definedName name="B10V" localSheetId="2">[1]ANALISA!#REF!</definedName>
    <definedName name="B10V" localSheetId="5">[1]ANALISA!#REF!</definedName>
    <definedName name="B10V">[1]ANALISA!#REF!</definedName>
    <definedName name="B10W" localSheetId="2">[1]ANALISA!#REF!</definedName>
    <definedName name="B10W" localSheetId="5">[1]ANALISA!#REF!</definedName>
    <definedName name="B10W">[1]ANALISA!#REF!</definedName>
    <definedName name="B10X" localSheetId="2">[1]ANALISA!#REF!</definedName>
    <definedName name="B10X" localSheetId="5">[1]ANALISA!#REF!</definedName>
    <definedName name="B10X">[1]ANALISA!#REF!</definedName>
    <definedName name="B10Y" localSheetId="2">[1]ANALISA!#REF!</definedName>
    <definedName name="B10Y" localSheetId="5">[1]ANALISA!#REF!</definedName>
    <definedName name="B10Y">[1]ANALISA!#REF!</definedName>
    <definedName name="B11A" localSheetId="2">[1]ANALISA!#REF!</definedName>
    <definedName name="B11A" localSheetId="5">[1]ANALISA!#REF!</definedName>
    <definedName name="B11A">[1]ANALISA!#REF!</definedName>
    <definedName name="B11B" localSheetId="2">[1]ANALISA!#REF!</definedName>
    <definedName name="B11B" localSheetId="5">[1]ANALISA!#REF!</definedName>
    <definedName name="B11B">[1]ANALISA!#REF!</definedName>
    <definedName name="B11C" localSheetId="2">[1]ANALISA!#REF!</definedName>
    <definedName name="B11C" localSheetId="5">[1]ANALISA!#REF!</definedName>
    <definedName name="B11C">[1]ANALISA!#REF!</definedName>
    <definedName name="B11D" localSheetId="2">[1]ANALISA!#REF!</definedName>
    <definedName name="B11D" localSheetId="5">[1]ANALISA!#REF!</definedName>
    <definedName name="B11D">[1]ANALISA!#REF!</definedName>
    <definedName name="B11E" localSheetId="2">[1]ANALISA!#REF!</definedName>
    <definedName name="B11E" localSheetId="5">[1]ANALISA!#REF!</definedName>
    <definedName name="B11E">[1]ANALISA!#REF!</definedName>
    <definedName name="B11F" localSheetId="2">[1]ANALISA!#REF!</definedName>
    <definedName name="B11F" localSheetId="5">[1]ANALISA!#REF!</definedName>
    <definedName name="B11F">[1]ANALISA!#REF!</definedName>
    <definedName name="B11G" localSheetId="2">[1]ANALISA!#REF!</definedName>
    <definedName name="B11G" localSheetId="5">[1]ANALISA!#REF!</definedName>
    <definedName name="B11G">[1]ANALISA!#REF!</definedName>
    <definedName name="B11H" localSheetId="2">[1]ANALISA!#REF!</definedName>
    <definedName name="B11H" localSheetId="5">[1]ANALISA!#REF!</definedName>
    <definedName name="B11H">[1]ANALISA!#REF!</definedName>
    <definedName name="B11I" localSheetId="2">[1]ANALISA!#REF!</definedName>
    <definedName name="B11I" localSheetId="5">[1]ANALISA!#REF!</definedName>
    <definedName name="B11I">[1]ANALISA!#REF!</definedName>
    <definedName name="B11J" localSheetId="2">[1]ANALISA!#REF!</definedName>
    <definedName name="B11J" localSheetId="5">[1]ANALISA!#REF!</definedName>
    <definedName name="B11J">[1]ANALISA!#REF!</definedName>
    <definedName name="B11K" localSheetId="2">[1]ANALISA!#REF!</definedName>
    <definedName name="B11K" localSheetId="5">[1]ANALISA!#REF!</definedName>
    <definedName name="B11K">[1]ANALISA!#REF!</definedName>
    <definedName name="B11L" localSheetId="2">[1]ANALISA!#REF!</definedName>
    <definedName name="B11L" localSheetId="5">[1]ANALISA!#REF!</definedName>
    <definedName name="B11L">[1]ANALISA!#REF!</definedName>
    <definedName name="B11M" localSheetId="2">[1]ANALISA!#REF!</definedName>
    <definedName name="B11M" localSheetId="5">[1]ANALISA!#REF!</definedName>
    <definedName name="B11M">[1]ANALISA!#REF!</definedName>
    <definedName name="B11N" localSheetId="2">[1]ANALISA!#REF!</definedName>
    <definedName name="B11N" localSheetId="5">[1]ANALISA!#REF!</definedName>
    <definedName name="B11N">[1]ANALISA!#REF!</definedName>
    <definedName name="B11O" localSheetId="2">[1]ANALISA!#REF!</definedName>
    <definedName name="B11O" localSheetId="5">[1]ANALISA!#REF!</definedName>
    <definedName name="B11O">[1]ANALISA!#REF!</definedName>
    <definedName name="B11P" localSheetId="2">[1]ANALISA!#REF!</definedName>
    <definedName name="B11P" localSheetId="5">[1]ANALISA!#REF!</definedName>
    <definedName name="B11P">[1]ANALISA!#REF!</definedName>
    <definedName name="B11Q" localSheetId="2">[1]ANALISA!#REF!</definedName>
    <definedName name="B11Q" localSheetId="5">[1]ANALISA!#REF!</definedName>
    <definedName name="B11Q">[1]ANALISA!#REF!</definedName>
    <definedName name="B1A" localSheetId="2">[1]ANALISA!#REF!</definedName>
    <definedName name="B1A" localSheetId="5">[1]ANALISA!#REF!</definedName>
    <definedName name="B1A">[1]ANALISA!#REF!</definedName>
    <definedName name="B1B" localSheetId="2">[1]ANALISA!#REF!</definedName>
    <definedName name="B1B" localSheetId="5">[1]ANALISA!#REF!</definedName>
    <definedName name="B1B">[1]ANALISA!#REF!</definedName>
    <definedName name="B1C" localSheetId="2">[1]ANALISA!#REF!</definedName>
    <definedName name="B1C" localSheetId="5">[1]ANALISA!#REF!</definedName>
    <definedName name="B1C">[1]ANALISA!#REF!</definedName>
    <definedName name="B1D" localSheetId="2">[1]ANALISA!#REF!</definedName>
    <definedName name="B1D" localSheetId="5">[1]ANALISA!#REF!</definedName>
    <definedName name="B1D">[1]ANALISA!#REF!</definedName>
    <definedName name="B1E" localSheetId="2">[1]ANALISA!#REF!</definedName>
    <definedName name="B1E" localSheetId="5">[1]ANALISA!#REF!</definedName>
    <definedName name="B1E">[1]ANALISA!#REF!</definedName>
    <definedName name="B1F" localSheetId="2">[1]ANALISA!#REF!</definedName>
    <definedName name="B1F" localSheetId="5">[1]ANALISA!#REF!</definedName>
    <definedName name="B1F">[1]ANALISA!#REF!</definedName>
    <definedName name="B2A" localSheetId="2">[1]ANALISA!#REF!</definedName>
    <definedName name="B2A" localSheetId="5">[1]ANALISA!#REF!</definedName>
    <definedName name="B2A">[1]ANALISA!#REF!</definedName>
    <definedName name="B2B" localSheetId="2">[1]ANALISA!#REF!</definedName>
    <definedName name="B2B" localSheetId="5">[1]ANALISA!#REF!</definedName>
    <definedName name="B2B">[1]ANALISA!#REF!</definedName>
    <definedName name="B2C" localSheetId="2">[1]ANALISA!#REF!</definedName>
    <definedName name="B2C" localSheetId="5">[1]ANALISA!#REF!</definedName>
    <definedName name="B2C">[1]ANALISA!#REF!</definedName>
    <definedName name="B2D" localSheetId="2">[1]ANALISA!#REF!</definedName>
    <definedName name="B2D" localSheetId="5">[1]ANALISA!#REF!</definedName>
    <definedName name="B2D">[1]ANALISA!#REF!</definedName>
    <definedName name="B2E" localSheetId="2">[1]ANALISA!#REF!</definedName>
    <definedName name="B2E" localSheetId="5">[1]ANALISA!#REF!</definedName>
    <definedName name="B2E">[1]ANALISA!#REF!</definedName>
    <definedName name="B2F" localSheetId="2">[1]ANALISA!#REF!</definedName>
    <definedName name="B2F" localSheetId="5">[1]ANALISA!#REF!</definedName>
    <definedName name="B2F">[1]ANALISA!#REF!</definedName>
    <definedName name="B2G" localSheetId="2">[1]ANALISA!#REF!</definedName>
    <definedName name="B2G" localSheetId="5">[1]ANALISA!#REF!</definedName>
    <definedName name="B2G">[1]ANALISA!#REF!</definedName>
    <definedName name="B3A" localSheetId="2">[1]ANALISA!#REF!</definedName>
    <definedName name="B3A" localSheetId="5">[1]ANALISA!#REF!</definedName>
    <definedName name="B3A">[1]ANALISA!#REF!</definedName>
    <definedName name="B3B" localSheetId="2">[1]ANALISA!#REF!</definedName>
    <definedName name="B3B" localSheetId="5">[1]ANALISA!#REF!</definedName>
    <definedName name="B3B">[1]ANALISA!#REF!</definedName>
    <definedName name="B4A" localSheetId="2">[1]ANALISA!#REF!</definedName>
    <definedName name="B4A" localSheetId="5">[1]ANALISA!#REF!</definedName>
    <definedName name="B4A">[1]ANALISA!#REF!</definedName>
    <definedName name="B4B" localSheetId="2">[1]ANALISA!#REF!</definedName>
    <definedName name="B4B" localSheetId="5">[1]ANALISA!#REF!</definedName>
    <definedName name="B4B">[1]ANALISA!#REF!</definedName>
    <definedName name="B4C" localSheetId="2">[1]ANALISA!#REF!</definedName>
    <definedName name="B4C" localSheetId="5">[1]ANALISA!#REF!</definedName>
    <definedName name="B4C">[1]ANALISA!#REF!</definedName>
    <definedName name="B4D" localSheetId="2">[1]ANALISA!#REF!</definedName>
    <definedName name="B4D" localSheetId="5">[1]ANALISA!#REF!</definedName>
    <definedName name="B4D">[1]ANALISA!#REF!</definedName>
    <definedName name="B4E" localSheetId="2">[1]ANALISA!#REF!</definedName>
    <definedName name="B4E" localSheetId="5">[1]ANALISA!#REF!</definedName>
    <definedName name="B4E">[1]ANALISA!#REF!</definedName>
    <definedName name="B4F" localSheetId="2">[1]ANALISA!#REF!</definedName>
    <definedName name="B4F" localSheetId="5">[1]ANALISA!#REF!</definedName>
    <definedName name="B4F">[1]ANALISA!#REF!</definedName>
    <definedName name="B4G" localSheetId="2">[1]ANALISA!#REF!</definedName>
    <definedName name="B4G" localSheetId="5">[1]ANALISA!#REF!</definedName>
    <definedName name="B4G">[1]ANALISA!#REF!</definedName>
    <definedName name="B4H" localSheetId="2">[1]ANALISA!#REF!</definedName>
    <definedName name="B4H" localSheetId="5">[1]ANALISA!#REF!</definedName>
    <definedName name="B4H">[1]ANALISA!#REF!</definedName>
    <definedName name="B4I" localSheetId="2">[1]ANALISA!#REF!</definedName>
    <definedName name="B4I" localSheetId="5">[1]ANALISA!#REF!</definedName>
    <definedName name="B4I">[1]ANALISA!#REF!</definedName>
    <definedName name="B4J" localSheetId="2">[1]ANALISA!#REF!</definedName>
    <definedName name="B4J" localSheetId="5">[1]ANALISA!#REF!</definedName>
    <definedName name="B4J">[1]ANALISA!#REF!</definedName>
    <definedName name="B4K" localSheetId="2">[1]ANALISA!#REF!</definedName>
    <definedName name="B4K" localSheetId="5">[1]ANALISA!#REF!</definedName>
    <definedName name="B4K">[1]ANALISA!#REF!</definedName>
    <definedName name="B4L" localSheetId="2">[1]ANALISA!#REF!</definedName>
    <definedName name="B4L" localSheetId="5">[1]ANALISA!#REF!</definedName>
    <definedName name="B4L">[1]ANALISA!#REF!</definedName>
    <definedName name="B5A" localSheetId="2">[1]ANALISA!#REF!</definedName>
    <definedName name="B5A" localSheetId="5">[1]ANALISA!#REF!</definedName>
    <definedName name="B5A">[1]ANALISA!#REF!</definedName>
    <definedName name="B5B" localSheetId="2">[1]ANALISA!#REF!</definedName>
    <definedName name="B5B" localSheetId="5">[1]ANALISA!#REF!</definedName>
    <definedName name="B5B">[1]ANALISA!#REF!</definedName>
    <definedName name="B5C" localSheetId="2">[1]ANALISA!#REF!</definedName>
    <definedName name="B5C" localSheetId="5">[1]ANALISA!#REF!</definedName>
    <definedName name="B5C">[1]ANALISA!#REF!</definedName>
    <definedName name="B5D" localSheetId="2">[1]ANALISA!#REF!</definedName>
    <definedName name="B5D" localSheetId="5">[1]ANALISA!#REF!</definedName>
    <definedName name="B5D">[1]ANALISA!#REF!</definedName>
    <definedName name="B5E" localSheetId="2">[1]ANALISA!#REF!</definedName>
    <definedName name="B5E" localSheetId="5">[1]ANALISA!#REF!</definedName>
    <definedName name="B5E">[1]ANALISA!#REF!</definedName>
    <definedName name="B6A" localSheetId="2">[1]ANALISA!#REF!</definedName>
    <definedName name="B6A" localSheetId="5">[1]ANALISA!#REF!</definedName>
    <definedName name="B6A">[1]ANALISA!#REF!</definedName>
    <definedName name="B6B" localSheetId="2">[1]ANALISA!#REF!</definedName>
    <definedName name="B6B" localSheetId="5">[1]ANALISA!#REF!</definedName>
    <definedName name="B6B">[1]ANALISA!#REF!</definedName>
    <definedName name="B6C" localSheetId="2">[1]ANALISA!#REF!</definedName>
    <definedName name="B6C" localSheetId="5">[1]ANALISA!#REF!</definedName>
    <definedName name="B6C">[1]ANALISA!#REF!</definedName>
    <definedName name="B6D" localSheetId="2">[1]ANALISA!#REF!</definedName>
    <definedName name="B6D" localSheetId="5">[1]ANALISA!#REF!</definedName>
    <definedName name="B6D">[1]ANALISA!#REF!</definedName>
    <definedName name="B6E" localSheetId="2">[1]ANALISA!#REF!</definedName>
    <definedName name="B6E" localSheetId="5">[1]ANALISA!#REF!</definedName>
    <definedName name="B6E">[1]ANALISA!#REF!</definedName>
    <definedName name="B6F" localSheetId="2">[1]ANALISA!#REF!</definedName>
    <definedName name="B6F" localSheetId="5">[1]ANALISA!#REF!</definedName>
    <definedName name="B6F">[1]ANALISA!#REF!</definedName>
    <definedName name="B6G" localSheetId="2">[1]ANALISA!#REF!</definedName>
    <definedName name="B6G" localSheetId="5">[1]ANALISA!#REF!</definedName>
    <definedName name="B6G">[1]ANALISA!#REF!</definedName>
    <definedName name="B6H" localSheetId="2">[1]ANALISA!#REF!</definedName>
    <definedName name="B6H" localSheetId="5">[1]ANALISA!#REF!</definedName>
    <definedName name="B6H">[1]ANALISA!#REF!</definedName>
    <definedName name="B6I" localSheetId="2">[1]ANALISA!#REF!</definedName>
    <definedName name="B6I" localSheetId="5">[1]ANALISA!#REF!</definedName>
    <definedName name="B6I">[1]ANALISA!#REF!</definedName>
    <definedName name="B6J" localSheetId="2">[1]ANALISA!#REF!</definedName>
    <definedName name="B6J" localSheetId="5">[1]ANALISA!#REF!</definedName>
    <definedName name="B6J">[1]ANALISA!#REF!</definedName>
    <definedName name="B6K" localSheetId="2">[1]ANALISA!#REF!</definedName>
    <definedName name="B6K" localSheetId="5">[1]ANALISA!#REF!</definedName>
    <definedName name="B6K">[1]ANALISA!#REF!</definedName>
    <definedName name="B6L" localSheetId="2">[1]ANALISA!#REF!</definedName>
    <definedName name="B6L" localSheetId="5">[1]ANALISA!#REF!</definedName>
    <definedName name="B6L">[1]ANALISA!#REF!</definedName>
    <definedName name="B6M" localSheetId="2">[1]ANALISA!#REF!</definedName>
    <definedName name="B6M" localSheetId="5">[1]ANALISA!#REF!</definedName>
    <definedName name="B6M">[1]ANALISA!#REF!</definedName>
    <definedName name="B6N" localSheetId="2">[1]ANALISA!#REF!</definedName>
    <definedName name="B6N" localSheetId="5">[1]ANALISA!#REF!</definedName>
    <definedName name="B6N">[1]ANALISA!#REF!</definedName>
    <definedName name="B6O" localSheetId="2">[1]ANALISA!#REF!</definedName>
    <definedName name="B6O" localSheetId="5">[1]ANALISA!#REF!</definedName>
    <definedName name="B6O">[1]ANALISA!#REF!</definedName>
    <definedName name="B7A" localSheetId="2">[1]ANALISA!#REF!</definedName>
    <definedName name="B7A" localSheetId="5">[1]ANALISA!#REF!</definedName>
    <definedName name="B7A">[1]ANALISA!#REF!</definedName>
    <definedName name="B7B" localSheetId="2">[1]ANALISA!#REF!</definedName>
    <definedName name="B7B" localSheetId="5">[1]ANALISA!#REF!</definedName>
    <definedName name="B7B">[1]ANALISA!#REF!</definedName>
    <definedName name="B7C" localSheetId="2">[1]ANALISA!#REF!</definedName>
    <definedName name="B7C" localSheetId="5">[1]ANALISA!#REF!</definedName>
    <definedName name="B7C">[1]ANALISA!#REF!</definedName>
    <definedName name="B8A" localSheetId="2">[1]ANALISA!#REF!</definedName>
    <definedName name="B8A" localSheetId="5">[1]ANALISA!#REF!</definedName>
    <definedName name="B8A">[1]ANALISA!#REF!</definedName>
    <definedName name="B8B" localSheetId="2">[1]ANALISA!#REF!</definedName>
    <definedName name="B8B" localSheetId="5">[1]ANALISA!#REF!</definedName>
    <definedName name="B8B">[1]ANALISA!#REF!</definedName>
    <definedName name="B8C" localSheetId="2">[1]ANALISA!#REF!</definedName>
    <definedName name="B8C" localSheetId="5">[1]ANALISA!#REF!</definedName>
    <definedName name="B8C">[1]ANALISA!#REF!</definedName>
    <definedName name="B8D" localSheetId="2">[1]ANALISA!#REF!</definedName>
    <definedName name="B8D" localSheetId="5">[1]ANALISA!#REF!</definedName>
    <definedName name="B8D">[1]ANALISA!#REF!</definedName>
    <definedName name="B8E" localSheetId="2">[1]ANALISA!#REF!</definedName>
    <definedName name="B8E" localSheetId="5">[1]ANALISA!#REF!</definedName>
    <definedName name="B8E">[1]ANALISA!#REF!</definedName>
    <definedName name="B8F" localSheetId="2">[1]ANALISA!#REF!</definedName>
    <definedName name="B8F" localSheetId="5">[1]ANALISA!#REF!</definedName>
    <definedName name="B8F">[1]ANALISA!#REF!</definedName>
    <definedName name="B8G" localSheetId="2">[1]ANALISA!#REF!</definedName>
    <definedName name="B8G" localSheetId="5">[1]ANALISA!#REF!</definedName>
    <definedName name="B8G">[1]ANALISA!#REF!</definedName>
    <definedName name="B8H" localSheetId="2">[1]ANALISA!#REF!</definedName>
    <definedName name="B8H" localSheetId="5">[1]ANALISA!#REF!</definedName>
    <definedName name="B8H">[1]ANALISA!#REF!</definedName>
    <definedName name="B8I" localSheetId="2">[1]ANALISA!#REF!</definedName>
    <definedName name="B8I" localSheetId="5">[1]ANALISA!#REF!</definedName>
    <definedName name="B8I">[1]ANALISA!#REF!</definedName>
    <definedName name="B8J" localSheetId="2">[1]ANALISA!#REF!</definedName>
    <definedName name="B8J" localSheetId="5">[1]ANALISA!#REF!</definedName>
    <definedName name="B8J">[1]ANALISA!#REF!</definedName>
    <definedName name="B8K" localSheetId="2">[1]ANALISA!#REF!</definedName>
    <definedName name="B8K" localSheetId="5">[1]ANALISA!#REF!</definedName>
    <definedName name="B8K">[1]ANALISA!#REF!</definedName>
    <definedName name="B8L" localSheetId="2">[1]ANALISA!#REF!</definedName>
    <definedName name="B8L" localSheetId="5">[1]ANALISA!#REF!</definedName>
    <definedName name="B8L">[1]ANALISA!#REF!</definedName>
    <definedName name="B8M" localSheetId="2">[1]ANALISA!#REF!</definedName>
    <definedName name="B8M" localSheetId="5">[1]ANALISA!#REF!</definedName>
    <definedName name="B8M">[1]ANALISA!#REF!</definedName>
    <definedName name="B9A" localSheetId="2">[1]ANALISA!#REF!</definedName>
    <definedName name="B9A" localSheetId="5">[1]ANALISA!#REF!</definedName>
    <definedName name="B9A">[1]ANALISA!#REF!</definedName>
    <definedName name="B9B" localSheetId="2">[1]ANALISA!#REF!</definedName>
    <definedName name="B9B" localSheetId="5">[1]ANALISA!#REF!</definedName>
    <definedName name="B9B">[1]ANALISA!#REF!</definedName>
    <definedName name="B9C" localSheetId="2">[1]ANALISA!#REF!</definedName>
    <definedName name="B9C" localSheetId="5">[1]ANALISA!#REF!</definedName>
    <definedName name="B9C">[1]ANALISA!#REF!</definedName>
    <definedName name="B9D" localSheetId="2">[1]ANALISA!#REF!</definedName>
    <definedName name="B9D" localSheetId="5">[1]ANALISA!#REF!</definedName>
    <definedName name="B9D">[1]ANALISA!#REF!</definedName>
    <definedName name="B9E" localSheetId="2">[1]ANALISA!#REF!</definedName>
    <definedName name="B9E" localSheetId="5">[1]ANALISA!#REF!</definedName>
    <definedName name="B9E">[1]ANALISA!#REF!</definedName>
    <definedName name="B9F" localSheetId="2">[1]ANALISA!#REF!</definedName>
    <definedName name="B9F" localSheetId="5">[1]ANALISA!#REF!</definedName>
    <definedName name="B9F">[1]ANALISA!#REF!</definedName>
    <definedName name="B9G" localSheetId="2">[1]ANALISA!#REF!</definedName>
    <definedName name="B9G" localSheetId="5">[1]ANALISA!#REF!</definedName>
    <definedName name="B9G">[1]ANALISA!#REF!</definedName>
    <definedName name="B9H" localSheetId="2">[1]ANALISA!#REF!</definedName>
    <definedName name="B9H" localSheetId="5">[1]ANALISA!#REF!</definedName>
    <definedName name="B9H">[1]ANALISA!#REF!</definedName>
    <definedName name="barang_umum_drh_pa_krd">'[4]pa-spa KRD brg umum drh'!$G$278</definedName>
    <definedName name="bb" localSheetId="5">[1]ANALISA!#REF!</definedName>
    <definedName name="bb">[1]ANALISA!#REF!</definedName>
    <definedName name="bbm_pa_cc201">'[4]bbm lok'!$E$25</definedName>
    <definedName name="bbm_pa_krd">'[4]bbm lok'!$I$25</definedName>
    <definedName name="bbm_pb_lok">'[4]bbm lok'!$N$25</definedName>
    <definedName name="black" localSheetId="5">#REF!</definedName>
    <definedName name="black">#REF!</definedName>
    <definedName name="black1" localSheetId="5">#REF!</definedName>
    <definedName name="black1">#REF!</definedName>
    <definedName name="BRG_UMUM_CC201_PA_SPA">'[4]pa-spa DE brg umum drh'!$G$190</definedName>
    <definedName name="cancel" localSheetId="5">[1]ANALISA!#REF!</definedName>
    <definedName name="cancel">[1]ANALISA!#REF!</definedName>
    <definedName name="cc" localSheetId="5" hidden="1">#REF!</definedName>
    <definedName name="cc" hidden="1">#REF!</definedName>
    <definedName name="cccc" localSheetId="5" hidden="1">[2]ALOKASI!#REF!</definedName>
    <definedName name="cccc" hidden="1">[2]ALOKASI!#REF!</definedName>
    <definedName name="cccccccc" localSheetId="5" hidden="1">#REF!</definedName>
    <definedName name="cccccccc" hidden="1">#REF!</definedName>
    <definedName name="cd">'[2]Program Triwulanan-04'!$E$26</definedName>
    <definedName name="color" localSheetId="5">#REF!</definedName>
    <definedName name="color">#REF!</definedName>
    <definedName name="Commodities_list">[3]!Table5_Commodities_list[HS Product Description w volume]</definedName>
    <definedName name="Commodity_names">[3]!Table5_Commodities_list[HS Product Description]</definedName>
    <definedName name="Companies_list">[3]!Companies[Full company name]</definedName>
    <definedName name="Countries_list">[3]!Table1_Country_codes_and_currencies[Country or Area name]</definedName>
    <definedName name="Currency_code_list">[3]!Table1_Country_codes_and_currencies[Currency code (ISO-4217)]</definedName>
    <definedName name="D" localSheetId="5" hidden="1">#REF!</definedName>
    <definedName name="D" hidden="1">#REF!</definedName>
    <definedName name="daop" localSheetId="2">[1]ANALISA!#REF!</definedName>
    <definedName name="daop" localSheetId="5">[1]ANALISA!#REF!</definedName>
    <definedName name="daop">[1]ANALISA!#REF!</definedName>
    <definedName name="dd" localSheetId="2">[1]ANALISA!#REF!</definedName>
    <definedName name="dd" localSheetId="5">[1]ANALISA!#REF!</definedName>
    <definedName name="dd">[1]ANALISA!#REF!</definedName>
    <definedName name="dddd" localSheetId="5" hidden="1">#REF!</definedName>
    <definedName name="dddd" hidden="1">#REF!</definedName>
    <definedName name="DEKAT_PM34" localSheetId="2">[1]ANALISA!#REF!</definedName>
    <definedName name="DEKAT_PM34" localSheetId="5">[1]ANALISA!#REF!</definedName>
    <definedName name="DEKAT_PM34">[1]ANALISA!#REF!</definedName>
    <definedName name="df" localSheetId="5">#REF!</definedName>
    <definedName name="df">#REF!</definedName>
    <definedName name="divIIsbrt" localSheetId="2">[1]ANALISA!#REF!</definedName>
    <definedName name="divIIsbrt" localSheetId="5">[1]ANALISA!#REF!</definedName>
    <definedName name="divIIsbrt">[1]ANALISA!#REF!</definedName>
    <definedName name="divIIsbrt1" localSheetId="2">[1]ANALISA!#REF!</definedName>
    <definedName name="divIIsbrt1" localSheetId="5">[1]ANALISA!#REF!</definedName>
    <definedName name="divIIsbrt1">[1]ANALISA!#REF!</definedName>
    <definedName name="divr1" localSheetId="2">[1]ANALISA!#REF!</definedName>
    <definedName name="divr1" localSheetId="5">[1]ANALISA!#REF!</definedName>
    <definedName name="divr1">[1]ANALISA!#REF!</definedName>
    <definedName name="EMO_1000JAM_BB300">[4]Emolumen!$C$30</definedName>
    <definedName name="EMO_1000JAM_BB301">[4]Emolumen!$C$20</definedName>
    <definedName name="EMO_2000JAM_BB301">[4]Emolumen!$C$21</definedName>
    <definedName name="EMO_2000JAM_C300">[4]Emolumen!$C$39</definedName>
    <definedName name="EMO_2000JAM_KRD">[4]Emolumen!$C$48</definedName>
    <definedName name="EMO_3000JAM_BB300">[4]Emolumen!$C$31</definedName>
    <definedName name="EMO_3000JAM_C300">[4]Emolumen!$C$40</definedName>
    <definedName name="EMO_3000JAM_KRD">[4]Emolumen!$C$49</definedName>
    <definedName name="EMO_4000JAM_BB301">[4]Emolumen!$C$22</definedName>
    <definedName name="EMO_500JAM_BB300">[4]Emolumen!$C$29</definedName>
    <definedName name="EMO_500JAM_BB301">[4]Emolumen!$C$19</definedName>
    <definedName name="EMO_500JAM_C300">[4]Emolumen!$C$38</definedName>
    <definedName name="EMO_500JAM_KRD">[4]Emolumen!$C$47</definedName>
    <definedName name="EMO_6000JAM_BB300">[4]Emolumen!$C$32</definedName>
    <definedName name="EMO_6000JAM_C300">[4]Emolumen!$C$41</definedName>
    <definedName name="EMO_6000JAM_KRD">[4]Emolumen!$C$50</definedName>
    <definedName name="EMO_8000JAM_BB301">[4]Emolumen!$C$23</definedName>
    <definedName name="emo_axl_linning">[4]Emolumen!$C$16</definedName>
    <definedName name="emo_bubutroda_BY">[4]Emolumen!$C$15</definedName>
    <definedName name="EMO_HARIAN_BB300">[4]Emolumen!$C$28</definedName>
    <definedName name="EMO_HARIAN_BB301">[4]Emolumen!$C$18</definedName>
    <definedName name="EMO_HARIAN_C300">[4]Emolumen!$C$37</definedName>
    <definedName name="EMO_HARIAN_CC201">[4]Emolumen!$C$6</definedName>
    <definedName name="EMO_HARIAN_KRD">[4]Emolumen!$C$46</definedName>
    <definedName name="EMO_P1_CC201">[4]Emolumen!$C$7</definedName>
    <definedName name="EMO_P12_CC201">[4]Emolumen!$C$10</definedName>
    <definedName name="EMO_P3_CC201">[4]Emolumen!$C$8</definedName>
    <definedName name="EMO_P6_CC201">[4]Emolumen!$C$9</definedName>
    <definedName name="EMO_PA_CC201">[4]Emolumen!$C$12</definedName>
    <definedName name="EMO_PA_KRD">[4]Emolumen!$C$52</definedName>
    <definedName name="EMO_Pb_BY">[4]Emolumen!$C$14</definedName>
    <definedName name="EMO_SPA_CC201">[4]Emolumen!$C$11</definedName>
    <definedName name="ESG" localSheetId="5">#REF!</definedName>
    <definedName name="ESG">#REF!</definedName>
    <definedName name="Excel_BuiltIn__FilterDatabase_6" localSheetId="5">#REF!</definedName>
    <definedName name="Excel_BuiltIn__FilterDatabase_6">#REF!</definedName>
    <definedName name="Excel_BuiltIn__FilterDatabase_7" localSheetId="5">#REF!</definedName>
    <definedName name="Excel_BuiltIn__FilterDatabase_7">#REF!</definedName>
    <definedName name="Excel_BuiltIn_Print_Area" localSheetId="5">#REF!</definedName>
    <definedName name="Excel_BuiltIn_Print_Area">#REF!</definedName>
    <definedName name="G" localSheetId="5">[1]ANALISA!#REF!</definedName>
    <definedName name="G">[1]ANALISA!#REF!</definedName>
    <definedName name="GFS_list">[3]!Table6_GFS_codes_classification[Combined]</definedName>
    <definedName name="GJCG" localSheetId="2">[1]ANALISA!#REF!</definedName>
    <definedName name="GJCG" localSheetId="5">[1]ANALISA!#REF!</definedName>
    <definedName name="GJCG">[1]ANALISA!#REF!</definedName>
    <definedName name="Government_entities_list">[3]!Government_agencies[Full name of agency]</definedName>
    <definedName name="HTML_CodePage" hidden="1">1252</definedName>
    <definedName name="HTML_Description" hidden="1">""</definedName>
    <definedName name="HTML_Email" hidden="1">"Mulia_ZI@eudora.com"</definedName>
    <definedName name="HTML_Header" hidden="1">"Rekapitulasi Pendapatan Penumpang dan Barang"</definedName>
    <definedName name="HTML_LastUpdate" hidden="1">"07/12/99"</definedName>
    <definedName name="HTML_LineAfter" hidden="1">TRUE</definedName>
    <definedName name="HTML_LineBefore" hidden="1">TRUE</definedName>
    <definedName name="HTML_Name" hidden="1">"Daop dua"</definedName>
    <definedName name="HTML_OBDlg2" hidden="1">TRUE</definedName>
    <definedName name="HTML_OBDlg4" hidden="1">TRUE</definedName>
    <definedName name="HTML_OS" hidden="1">0</definedName>
    <definedName name="HTML_PathFile" hidden="1">"C:\My Documents\KM-PNP.html"</definedName>
    <definedName name="HTML_Title" hidden="1">""</definedName>
    <definedName name="K" localSheetId="5">#REF!</definedName>
    <definedName name="K">#REF!</definedName>
    <definedName name="KAS" localSheetId="5" hidden="1">#REF!</definedName>
    <definedName name="KAS" hidden="1">#REF!</definedName>
    <definedName name="ko" localSheetId="5" hidden="1">#REF!</definedName>
    <definedName name="ko" hidden="1">#REF!</definedName>
    <definedName name="koef" localSheetId="5">#REF!</definedName>
    <definedName name="koef">#REF!</definedName>
    <definedName name="L" localSheetId="5">#REF!</definedName>
    <definedName name="L">#REF!</definedName>
    <definedName name="M" localSheetId="5">#REF!</definedName>
    <definedName name="M">#REF!</definedName>
    <definedName name="MAT" localSheetId="5">#REF!</definedName>
    <definedName name="MAT">#REF!</definedName>
    <definedName name="Menghidupkan_kembali_spoor_badug_barat_di_Emplasemen_Semarang_Poncol">'[2]Program Triwulanan-04'!$E$26</definedName>
    <definedName name="newblack" localSheetId="5">#REF!</definedName>
    <definedName name="newblack">#REF!</definedName>
    <definedName name="P1_CC201_DRH">'[4]lintas DE skcd drh'!$N$148</definedName>
    <definedName name="P1_CC201_PUSAT">'[4]lintas DE skcd pusat'!$L$91</definedName>
    <definedName name="P12_CC201_DRH">'[4]lintas DE skcd drh'!$Q$148</definedName>
    <definedName name="P12_CC201_PUSAT">'[4]lintas DE skcd pusat'!$O$91</definedName>
    <definedName name="P3_CC201_DRH">'[4]lintas DE skcd drh'!$O$148</definedName>
    <definedName name="P3_CC201_PUSAT">'[4]lintas DE skcd pusat'!$M$91</definedName>
    <definedName name="P6_CC201_DRH">'[4]lintas DE skcd drh'!$P$148</definedName>
    <definedName name="P6_CC201_PUSAT">'[4]lintas DE skcd pusat'!$N$91</definedName>
    <definedName name="pipa" localSheetId="5">#REF!</definedName>
    <definedName name="pipa">#REF!</definedName>
    <definedName name="pp" localSheetId="5">'[5]form-A7'!#REF!</definedName>
    <definedName name="pp">'[5]form-A7'!#REF!</definedName>
    <definedName name="_xlnm.Print_Area" localSheetId="0">'I.Profil Perusahaan'!$A$1:$H$70</definedName>
    <definedName name="_xlnm.Print_Area" localSheetId="1">'II.a.Informasi Kepemilikan'!$A$1:$H$161</definedName>
    <definedName name="_xlnm.Print_Area" localSheetId="2">'III.a. Data Tenaga Kerja'!$C$6:$F$8</definedName>
    <definedName name="_xlnm.Print_Area" localSheetId="4">'V. a. Informasi CSR'!$A$1:$I$906</definedName>
    <definedName name="_xlnm.Print_Area" localSheetId="5">'VI.Beneficial Ownership'!#REF!</definedName>
    <definedName name="_xlnm.Print_Area" localSheetId="6">'VII.Sustainability Report'!$B$2:$M$55</definedName>
    <definedName name="_xlnm.Print_Area">#REF!</definedName>
    <definedName name="Print_Area_MI" localSheetId="5">#REF!</definedName>
    <definedName name="Print_Area_MI">#REF!</definedName>
    <definedName name="Print_Area_MI_14" localSheetId="5">#REF!</definedName>
    <definedName name="Print_Area_MI_14">#REF!</definedName>
    <definedName name="Print_Area_MI_3" localSheetId="5">#REF!</definedName>
    <definedName name="Print_Area_MI_3">#REF!</definedName>
    <definedName name="PRINT_AREA_MI_6" localSheetId="5">#REF!</definedName>
    <definedName name="PRINT_AREA_MI_6">#REF!</definedName>
    <definedName name="_xlnm.Print_Titles">#REF!</definedName>
    <definedName name="Project_phases_list">[3]!Table12[Project phases]</definedName>
    <definedName name="Projectname">[3]!Companies15[Full project name]</definedName>
    <definedName name="qw" localSheetId="5">#REF!</definedName>
    <definedName name="qw">#REF!</definedName>
    <definedName name="qwq" localSheetId="2">[1]ANALISA!#REF!</definedName>
    <definedName name="qwq" localSheetId="5">[1]ANALISA!#REF!</definedName>
    <definedName name="qwq">[1]ANALISA!#REF!</definedName>
    <definedName name="rekon" localSheetId="2">[1]ANALISA!#REF!</definedName>
    <definedName name="rekon">[1]ANALISA!#REF!</definedName>
    <definedName name="Reporting_options_list">[3]!Table3_Reporting_options[List]</definedName>
    <definedName name="Revenue_stream_list">[3]!Government_revenues_table[Revenue stream name]</definedName>
    <definedName name="s" localSheetId="2">[1]ANALISA!#REF!</definedName>
    <definedName name="s" localSheetId="5">[1]ANALISA!#REF!</definedName>
    <definedName name="s">[1]ANALISA!#REF!</definedName>
    <definedName name="Saji" localSheetId="2">[1]ANALISA!#REF!</definedName>
    <definedName name="Saji" localSheetId="5">[1]ANALISA!#REF!</definedName>
    <definedName name="Saji">[1]ANALISA!#REF!</definedName>
    <definedName name="SDF" localSheetId="5">#REF!</definedName>
    <definedName name="SDF">#REF!</definedName>
    <definedName name="Sector_list">[3]!Table7_sectors[Sector(s)]</definedName>
    <definedName name="selek" localSheetId="5" hidden="1">#REF!</definedName>
    <definedName name="selek" hidden="1">#REF!</definedName>
    <definedName name="Simple_options_list">[3]!Table2_Simple_options[List]</definedName>
    <definedName name="SKCD_CC201_PA_DAERAH">'[4]pa-spa DE skcd drh'!$G$195</definedName>
    <definedName name="SKCD_CC201_PA_PUSAT">'[4]pa-spa DE skcd pusat'!$K$351</definedName>
    <definedName name="SKCD_CC201_SPA_DAERAH">'[4]pa-spa DE skcd drh'!$I$195</definedName>
    <definedName name="SKCD_CC201_SPA_PUSAT">'[4]pa-spa DE skcd pusat'!$L$351</definedName>
    <definedName name="SKCD_DRH_P1_BB200">'[4]lintas bb200-201 skcd drh'!$N$108</definedName>
    <definedName name="skcd_drh_p1_d300">'[4]lintas D300-301-BB300 skcd drh'!$M$41</definedName>
    <definedName name="SKCD_DRH_P12_BB200">'[4]lintas bb200-201 skcd drh'!$Q$108</definedName>
    <definedName name="skcd_drh_p12_d300">'[4]lintas D300-301-BB300 skcd drh'!$P$25</definedName>
    <definedName name="SKCD_DRH_P3_BB200">'[4]lintas bb200-201 skcd drh'!$O$108</definedName>
    <definedName name="skcd_drh_p3_d300">'[4]lintas D300-301-BB300 skcd drh'!$N$41</definedName>
    <definedName name="SKCD_DRH_P6_BB200">'[4]lintas bb200-201 skcd drh'!$P$108</definedName>
    <definedName name="skcd_drh_p6_d300">'[4]lintas D300-301-BB300 skcd drh'!$O$41</definedName>
    <definedName name="skcd_drh_pa_krd">'[4]pa KRD skcd drh'!$F$63</definedName>
    <definedName name="SKCD_DRH_PB_301">'[4]lintas 301-304 skcd drh'!$R$112</definedName>
    <definedName name="skcd_drh_pb_303">'[4]lintas 303-306 skcd drh'!$P$60</definedName>
    <definedName name="SKCD_DRH_PB_BB200">'[4]lintas bb200-201 skcd drh'!$Q$110</definedName>
    <definedName name="skcd_drh_pb_d300">'[4]lintas D300-301-BB300 skcd drh'!$P$39</definedName>
    <definedName name="SKCD_DRH_W2_301">'[4]lintas 301-304 skcd drh'!$N$100</definedName>
    <definedName name="skcd_drh_w2_303">'[4]lintas 303-306 skcd drh'!$M$59</definedName>
    <definedName name="SKCD_DRH_W3_301">'[4]lintas 301-304 skcd drh'!$O$100</definedName>
    <definedName name="skcd_drh_w3_303">'[4]lintas 303-306 skcd drh'!$N$59</definedName>
    <definedName name="SKCD_DRH_W4_301">'[4]lintas 301-304 skcd drh'!$P$100</definedName>
    <definedName name="skcd_drh_w4_303">'[4]lintas 303-306 skcd drh'!$O$59</definedName>
    <definedName name="SKCD_DRH_W5_301">'[4]lintas 301-304 skcd drh'!$Q$100</definedName>
    <definedName name="skcd_drh_w5_303">'[4]lintas 303-306 skcd drh'!$P$59</definedName>
    <definedName name="SKCD_DRH_W6_301">'[4]lintas 301-304 skcd drh'!$R$100</definedName>
    <definedName name="skcd_p1_drh_krd">'[4]lintas krd skcd drh'!$M$48</definedName>
    <definedName name="skcd_p1_krd_pusat">'[4]lintas krd skcd pusat'!$M$22</definedName>
    <definedName name="skcd_p12_drh_krd">'[4]lintas krd skcd drh'!$P$48</definedName>
    <definedName name="skcd_p12_krd_pusat">'[4]lintas krd skcd pusat'!$P$22</definedName>
    <definedName name="skcd_p3_drh_krd">'[4]lintas krd skcd drh'!$N$48</definedName>
    <definedName name="skcd_p3_krd_pusat">'[4]lintas krd skcd pusat'!$N$22</definedName>
    <definedName name="skcd_p6_drh_krd">'[4]lintas krd skcd drh'!$O$48</definedName>
    <definedName name="skcd_p6_krd_pusat">'[4]lintas krd skcd pusat'!$O$22</definedName>
    <definedName name="SKCD_PST_P1_BB200">'[4]lintas bb200-201 skcd pusat'!$M$56</definedName>
    <definedName name="SKCD_PST_P12_BB200">'[4]lintas bb200-201 skcd pusat'!$P$56</definedName>
    <definedName name="SKCD_PST_P3_BB200">'[4]lintas bb200-201 skcd pusat'!$N$56</definedName>
    <definedName name="SKCD_PST_P6_BB200">'[4]lintas bb200-201 skcd pusat'!$O$56</definedName>
    <definedName name="SKCD_PST_PB_301">'[4]lintas 301-304 skcd pusat'!$R$90</definedName>
    <definedName name="SKCD_PST_W2_301">'[4]lintas 301-304 skcd pusat'!$N$70</definedName>
    <definedName name="SKCD_PST_W3_301">'[4]lintas 301-304 skcd pusat'!$O$70</definedName>
    <definedName name="SKCD_PST_W4_301">'[4]lintas 301-304 skcd pusat'!$P$70</definedName>
    <definedName name="SKCD_PST_W5_301">'[4]lintas 301-304 skcd pusat'!$Q$70</definedName>
    <definedName name="SKCD_PST_W6_301">'[4]lintas 301-304 skcd pusat'!$R$70</definedName>
    <definedName name="skcd_pusat_pa_krd">'[4]pa KRD skcd pusat'!$I$135</definedName>
    <definedName name="skcd_pusat_pb_303">'[4]lintas 303-306 skcd pusat'!$P$49</definedName>
    <definedName name="skcd_pusat_w2_303">'[4]lintas 303-306 skcd pusat'!$M$50</definedName>
    <definedName name="skcd_pusat_w3_303">'[4]lintas 303-306 skcd pusat'!$N$50</definedName>
    <definedName name="skkk21" localSheetId="5" hidden="1">#REF!</definedName>
    <definedName name="skkk21" localSheetId="6" hidden="1">#REF!</definedName>
    <definedName name="skkk21" hidden="1">#REF!</definedName>
    <definedName name="SSP" localSheetId="5" hidden="1">[2]ALOKASI!#REF!</definedName>
    <definedName name="SSP" localSheetId="6" hidden="1">[2]ALOKASI!#REF!</definedName>
    <definedName name="SSP" hidden="1">[2]ALOKASI!#REF!</definedName>
    <definedName name="sss" localSheetId="5" hidden="1">#REF!</definedName>
    <definedName name="sss" hidden="1">#REF!</definedName>
    <definedName name="Total_Material" localSheetId="5">#REF!</definedName>
    <definedName name="Total_Material">#REF!</definedName>
    <definedName name="Total_reconciled" localSheetId="2">#REF!</definedName>
    <definedName name="Total_reconciled" localSheetId="3">Table104[Revenue value]</definedName>
    <definedName name="Total_reconciled" localSheetId="6">#REF!</definedName>
    <definedName name="Total_reconciled">#REF!</definedName>
    <definedName name="Total_revenues">[3]!Government_revenues_table[Revenue value]</definedName>
    <definedName name="V" localSheetId="2">[1]ANALISA!#REF!</definedName>
    <definedName name="V" localSheetId="5">[1]ANALISA!#REF!</definedName>
    <definedName name="V">[1]ANALISA!#REF!</definedName>
    <definedName name="vvv" localSheetId="5" hidden="1">#REF!</definedName>
    <definedName name="vvv" hidden="1">#REF!</definedName>
    <definedName name="w" localSheetId="5">#REF!</definedName>
    <definedName name="w">#REF!</definedName>
    <definedName name="ww" localSheetId="5">#REF!</definedName>
    <definedName name="ww">#REF!</definedName>
    <definedName name="x" localSheetId="5">#REF!</definedName>
    <definedName name="x">#REF!</definedName>
    <definedName name="yt" localSheetId="2" hidden="1">[2]ALOKASI!#REF!</definedName>
    <definedName name="yt" localSheetId="5" hidden="1">[2]ALOKASI!#REF!</definedName>
    <definedName name="yt" hidden="1">[2]ALOKASI!#REF!</definedName>
    <definedName name="ZXBVZDBZDGBDAGAD" localSheetId="2">[1]ANALISA!#REF!</definedName>
    <definedName name="ZXBVZDBZDGBDAGAD" localSheetId="5">[1]ANALISA!#REF!</definedName>
    <definedName name="ZXBVZDBZDGBDAGAD">[1]ANALISA!#REF!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00" i="13" l="1"/>
  <c r="I687" i="13" l="1"/>
  <c r="I660" i="13"/>
  <c r="I650" i="13"/>
  <c r="I636" i="13"/>
  <c r="I589" i="13"/>
  <c r="H581" i="13"/>
  <c r="H559" i="13"/>
  <c r="F554" i="13"/>
  <c r="F552" i="13"/>
  <c r="F548" i="13"/>
  <c r="F547" i="13"/>
  <c r="I541" i="13"/>
  <c r="I540" i="13"/>
  <c r="I539" i="13"/>
  <c r="I538" i="13"/>
  <c r="I537" i="13"/>
  <c r="H533" i="13"/>
  <c r="F524" i="13"/>
  <c r="E524" i="13"/>
  <c r="I523" i="13"/>
  <c r="I521" i="13"/>
  <c r="I520" i="13"/>
  <c r="I519" i="13"/>
  <c r="I518" i="13"/>
  <c r="I517" i="13"/>
  <c r="H1917" i="14"/>
  <c r="H1913" i="14"/>
  <c r="H1878" i="14"/>
  <c r="H1854" i="14"/>
  <c r="H1846" i="14"/>
  <c r="H1831" i="14"/>
  <c r="H1749" i="14"/>
  <c r="H1748" i="14"/>
  <c r="H1746" i="14"/>
  <c r="H1744" i="14"/>
  <c r="H1730" i="14" s="1"/>
  <c r="H1728" i="14"/>
  <c r="H1727" i="14"/>
  <c r="H1708" i="14"/>
  <c r="K1707" i="14"/>
  <c r="H1703" i="14"/>
  <c r="H1702" i="14"/>
  <c r="H1700" i="14"/>
  <c r="H1686" i="14" s="1"/>
  <c r="H1693" i="14"/>
  <c r="H1707" i="14" s="1"/>
  <c r="K1692" i="14"/>
  <c r="K1706" i="14" s="1"/>
  <c r="H1692" i="14"/>
  <c r="H1706" i="14" s="1"/>
  <c r="K1691" i="14"/>
  <c r="K1705" i="14" s="1"/>
  <c r="H1691" i="14"/>
  <c r="H1705" i="14" s="1"/>
  <c r="K1690" i="14"/>
  <c r="K1704" i="14" s="1"/>
  <c r="H1690" i="14"/>
  <c r="H1704" i="14" s="1"/>
  <c r="H1687" i="14"/>
  <c r="H1701" i="14" s="1"/>
  <c r="K1677" i="14"/>
  <c r="K1675" i="14"/>
  <c r="K1664" i="14"/>
  <c r="K1678" i="14" s="1"/>
  <c r="K1662" i="14"/>
  <c r="K1676" i="14" s="1"/>
  <c r="J1633" i="14"/>
  <c r="J1632" i="14"/>
  <c r="H1628" i="14"/>
  <c r="H1497" i="14"/>
  <c r="H1488" i="14"/>
  <c r="H1487" i="14"/>
  <c r="H1484" i="14"/>
  <c r="H1478" i="14"/>
  <c r="H1468" i="14"/>
  <c r="E1234" i="14"/>
  <c r="D1234" i="14"/>
  <c r="I1207" i="14"/>
  <c r="I1206" i="14"/>
  <c r="E1205" i="14"/>
  <c r="D1205" i="14"/>
  <c r="E1204" i="14"/>
  <c r="J1182" i="14"/>
  <c r="H1178" i="14"/>
  <c r="H1165" i="14"/>
  <c r="H1164" i="14"/>
  <c r="H1159" i="14"/>
  <c r="H1149" i="14"/>
  <c r="H1033" i="14"/>
  <c r="H1019" i="14"/>
  <c r="H1004" i="14"/>
  <c r="I524" i="13" l="1"/>
  <c r="I508" i="13"/>
  <c r="H508" i="13"/>
  <c r="H918" i="14"/>
  <c r="I501" i="13" l="1"/>
  <c r="H501" i="13"/>
  <c r="H889" i="14"/>
  <c r="I490" i="13" l="1"/>
  <c r="I492" i="13" s="1"/>
  <c r="I479" i="13"/>
  <c r="H860" i="14"/>
  <c r="H471" i="13" l="1"/>
  <c r="I462" i="13" l="1"/>
  <c r="H462" i="13"/>
  <c r="H802" i="14" l="1"/>
  <c r="I414" i="13" l="1"/>
  <c r="H414" i="13"/>
  <c r="H744" i="14" l="1"/>
  <c r="H728" i="14"/>
  <c r="H727" i="14"/>
  <c r="H725" i="14"/>
  <c r="H387" i="13" l="1"/>
  <c r="H396" i="13" s="1"/>
  <c r="I386" i="13"/>
  <c r="I384" i="13"/>
  <c r="F384" i="13"/>
  <c r="I383" i="13"/>
  <c r="I381" i="13"/>
  <c r="I380" i="13"/>
  <c r="I378" i="13"/>
  <c r="I377" i="13"/>
  <c r="I375" i="13"/>
  <c r="I373" i="13"/>
  <c r="I372" i="13"/>
  <c r="I371" i="13"/>
  <c r="I370" i="13"/>
  <c r="H715" i="14"/>
  <c r="H701" i="14"/>
  <c r="H699" i="14"/>
  <c r="H696" i="14"/>
  <c r="I387" i="13" l="1"/>
  <c r="I396" i="13"/>
  <c r="H366" i="13"/>
  <c r="I358" i="13"/>
  <c r="I366" i="13" s="1"/>
  <c r="H680" i="14"/>
  <c r="H679" i="14"/>
  <c r="H678" i="14"/>
  <c r="H677" i="14"/>
  <c r="H676" i="14"/>
  <c r="I313" i="13" l="1"/>
  <c r="I307" i="13"/>
  <c r="I304" i="13"/>
  <c r="I303" i="13"/>
  <c r="I294" i="13"/>
  <c r="I293" i="13"/>
  <c r="I319" i="13" s="1"/>
  <c r="H628" i="14"/>
  <c r="I288" i="13" l="1"/>
  <c r="I282" i="13"/>
  <c r="H234" i="13" l="1"/>
  <c r="I221" i="13" l="1"/>
  <c r="H398" i="14" l="1"/>
  <c r="I213" i="13"/>
  <c r="I212" i="13"/>
  <c r="I210" i="13"/>
  <c r="I209" i="13"/>
  <c r="I214" i="13" l="1"/>
  <c r="I207" i="13"/>
  <c r="H369" i="14"/>
  <c r="I195" i="13" l="1"/>
  <c r="H340" i="14"/>
  <c r="I170" i="13" l="1"/>
  <c r="F164" i="13"/>
  <c r="F157" i="13"/>
  <c r="H311" i="14"/>
  <c r="I154" i="13" l="1"/>
  <c r="H282" i="14"/>
  <c r="I139" i="13" l="1"/>
  <c r="H253" i="14"/>
  <c r="I122" i="13" l="1"/>
  <c r="H224" i="14"/>
  <c r="I94" i="13" l="1"/>
  <c r="I93" i="13"/>
  <c r="I91" i="13"/>
  <c r="I90" i="13"/>
  <c r="H195" i="14"/>
  <c r="I95" i="13" l="1"/>
  <c r="I87" i="13"/>
  <c r="H166" i="14" l="1"/>
  <c r="I71" i="13" l="1"/>
  <c r="I62" i="13" l="1"/>
  <c r="H62" i="13"/>
  <c r="I47" i="13" l="1"/>
  <c r="H79" i="14"/>
  <c r="I20" i="13" l="1"/>
  <c r="F14" i="13"/>
  <c r="E14" i="13"/>
  <c r="H50" i="14"/>
  <c r="H4" i="13" l="1"/>
  <c r="H8" i="1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Donny Yoesgiantoro</author>
  </authors>
  <commentList>
    <comment ref="H205" authorId="0" shapeId="0" xr:uid="{00000000-0006-0000-0300-000001000000}">
      <text>
        <r>
          <rPr>
            <b/>
            <sz val="9"/>
            <color indexed="81"/>
            <rFont val="Tahoma"/>
            <family val="2"/>
          </rPr>
          <t>Christiando Yusgiantoro: Tax Dec'19 + Final Tax 19 + Jan-Nov 2020</t>
        </r>
        <r>
          <rPr>
            <sz val="9"/>
            <color indexed="81"/>
            <rFont val="Tahoma"/>
            <family val="2"/>
          </rPr>
          <t xml:space="preserve">
</t>
        </r>
      </text>
    </comment>
    <comment ref="H321" authorId="0" shapeId="0" xr:uid="{00000000-0006-0000-0300-000002000000}">
      <text>
        <r>
          <rPr>
            <sz val="9"/>
            <color indexed="81"/>
            <rFont val="Tahoma"/>
            <family val="2"/>
          </rPr>
          <t xml:space="preserve">Christiando Yusgiantoro: Tax Dec'20+ Final Tax 20 + Jan-Nov 2021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Fahmi Abdillah</author>
  </authors>
  <commentList>
    <comment ref="F157" authorId="0" shapeId="0" xr:uid="{00000000-0006-0000-0400-000001000000}">
      <text>
        <r>
          <rPr>
            <b/>
            <sz val="9"/>
            <color indexed="81"/>
            <rFont val="Tahoma"/>
            <family val="2"/>
          </rPr>
          <t>Fahmi Abdillah:</t>
        </r>
        <r>
          <rPr>
            <sz val="9"/>
            <color indexed="81"/>
            <rFont val="Tahoma"/>
            <family val="2"/>
          </rPr>
          <t xml:space="preserve">
PCR +RTA = 1400 pcs
sembako = 460 paket</t>
        </r>
      </text>
    </comment>
    <comment ref="F164" authorId="0" shapeId="0" xr:uid="{00000000-0006-0000-0400-000002000000}">
      <text>
        <r>
          <rPr>
            <b/>
            <sz val="9"/>
            <color indexed="81"/>
            <rFont val="Tahoma"/>
            <family val="2"/>
          </rPr>
          <t>Fahmi Abdillah:</t>
        </r>
        <r>
          <rPr>
            <sz val="9"/>
            <color indexed="81"/>
            <rFont val="Tahoma"/>
            <family val="2"/>
          </rPr>
          <t xml:space="preserve">
Jmlh Mahasiswa masing2 PT:
a) UPB: 14159 orang
b) UMRAH: 7375 orang
c) STAI Natuna 1112 orang
(DIKTI, 2022)</t>
        </r>
      </text>
    </comment>
    <comment ref="F165" authorId="0" shapeId="0" xr:uid="{00000000-0006-0000-0400-000003000000}">
      <text>
        <r>
          <rPr>
            <b/>
            <sz val="9"/>
            <color indexed="81"/>
            <rFont val="Tahoma"/>
            <family val="2"/>
          </rPr>
          <t>Fahmi Abdillah:</t>
        </r>
        <r>
          <rPr>
            <sz val="9"/>
            <color indexed="81"/>
            <rFont val="Tahoma"/>
            <family val="2"/>
          </rPr>
          <t xml:space="preserve">
Jumlah Pemduduk Kec. Sei Bestari (BPS, 2020)</t>
        </r>
      </text>
    </comment>
    <comment ref="F166" authorId="0" shapeId="0" xr:uid="{00000000-0006-0000-0400-000004000000}">
      <text>
        <r>
          <rPr>
            <b/>
            <sz val="9"/>
            <color indexed="81"/>
            <rFont val="Tahoma"/>
            <family val="2"/>
          </rPr>
          <t>Fahmi Abdillah:</t>
        </r>
        <r>
          <rPr>
            <sz val="9"/>
            <color indexed="81"/>
            <rFont val="Tahoma"/>
            <family val="2"/>
          </rPr>
          <t xml:space="preserve">
Jumlah Penduduk di Kec. Bunguran Timur (BPS, 2021)</t>
        </r>
      </text>
    </comment>
    <comment ref="F167" authorId="0" shapeId="0" xr:uid="{00000000-0006-0000-0400-000005000000}">
      <text>
        <r>
          <rPr>
            <b/>
            <sz val="9"/>
            <color indexed="81"/>
            <rFont val="Tahoma"/>
            <family val="2"/>
          </rPr>
          <t>Fahmi Abdillah:</t>
        </r>
        <r>
          <rPr>
            <sz val="9"/>
            <color indexed="81"/>
            <rFont val="Tahoma"/>
            <family val="2"/>
          </rPr>
          <t xml:space="preserve">
Jumlah Warga Kec Kute Siantann (BPS, 2021)</t>
        </r>
      </text>
    </comment>
    <comment ref="F169" authorId="0" shapeId="0" xr:uid="{00000000-0006-0000-0400-000006000000}">
      <text>
        <r>
          <rPr>
            <b/>
            <sz val="9"/>
            <color indexed="81"/>
            <rFont val="Tahoma"/>
            <family val="2"/>
          </rPr>
          <t>Fahmi Abdillah:</t>
        </r>
        <r>
          <rPr>
            <sz val="9"/>
            <color indexed="81"/>
            <rFont val="Tahoma"/>
            <family val="2"/>
          </rPr>
          <t xml:space="preserve">
asumsi lokasi ini menjadi area tangkapan 2 orang nelayan per hari </t>
        </r>
      </text>
    </comment>
  </commentList>
</comments>
</file>

<file path=xl/sharedStrings.xml><?xml version="1.0" encoding="utf-8"?>
<sst xmlns="http://schemas.openxmlformats.org/spreadsheetml/2006/main" count="20566" uniqueCount="2454">
  <si>
    <t>Revenue stream name</t>
  </si>
  <si>
    <t>Levied on project (Y/N)</t>
  </si>
  <si>
    <t>Reported by project (Y/N)</t>
  </si>
  <si>
    <t>Project name</t>
  </si>
  <si>
    <t>Reporting currency</t>
  </si>
  <si>
    <t>Revenue value</t>
  </si>
  <si>
    <t>Payment made in-kind (Y/N)</t>
  </si>
  <si>
    <t>In-kind volume (if applicable)</t>
  </si>
  <si>
    <t>Unit (if applicable)</t>
  </si>
  <si>
    <t>Comments</t>
  </si>
  <si>
    <t>USD</t>
  </si>
  <si>
    <t>IDR</t>
  </si>
  <si>
    <t>Program</t>
  </si>
  <si>
    <t>Deskripsi</t>
  </si>
  <si>
    <t>WNI</t>
  </si>
  <si>
    <t>WNA</t>
  </si>
  <si>
    <t>Laki-Laki</t>
  </si>
  <si>
    <t>Jumlah</t>
  </si>
  <si>
    <t>Nama Perusahaan</t>
  </si>
  <si>
    <t>Nama Lengkap Pemilik Manfaat (BO)</t>
  </si>
  <si>
    <t>Kewarganegaraan</t>
  </si>
  <si>
    <t>Alamat Tempat Tinggal (sesuai KTP)</t>
  </si>
  <si>
    <t>Alamat Negara Asal (untuk WNA)</t>
  </si>
  <si>
    <t>Jumlah Kepemilikan Saham (%)</t>
  </si>
  <si>
    <t>Kabupaten</t>
  </si>
  <si>
    <t>Provinsi</t>
  </si>
  <si>
    <t>Alamat</t>
  </si>
  <si>
    <t>1.  Pemanfaatan Sarana dan Prasarana Perusahaan untuk keperluan masyarakat.</t>
  </si>
  <si>
    <t>2.  Pemberdayaan Masyarakat berupa Peningkatan Ekonomi Penduduk sekitar</t>
  </si>
  <si>
    <t>3.  Pelayanan Masyarakat (Bantuan Bencana Alam dan Donasi / Charity / Filantropi)</t>
  </si>
  <si>
    <t xml:space="preserve">4. Peningkatan Pendidikan Penduduk Sekitar (Pemberian beasiswa bagi murid sekolah berprestasi, pemberian bantuan sarana dan prasarana pendidikan) </t>
  </si>
  <si>
    <t>5. Pengembangan Infrastruktur Berupa Sarana (seperti Sarana Ibadah, Sarana Umum, Sarana Kesehatan, dll.)</t>
  </si>
  <si>
    <t>6. Pemeliharaan Lingkungan Hidup</t>
  </si>
  <si>
    <t xml:space="preserve">  ( link Sustainability Report )</t>
  </si>
  <si>
    <t>VII. Sustainability Report *</t>
  </si>
  <si>
    <t>Jabatan_PJ_Keuangan</t>
  </si>
  <si>
    <t>Tel/Fax_PJ_Keuangan</t>
  </si>
  <si>
    <t>Tahun</t>
  </si>
  <si>
    <t>Warga_Negara</t>
  </si>
  <si>
    <t>Sex</t>
  </si>
  <si>
    <t>Status_Tenaga_Kerja</t>
  </si>
  <si>
    <t>Tetap</t>
  </si>
  <si>
    <t>Perempuan</t>
  </si>
  <si>
    <t>Kantor Lapangan</t>
  </si>
  <si>
    <t>Kantor Pusat</t>
  </si>
  <si>
    <t>Kontrak</t>
  </si>
  <si>
    <t>Alih Daya</t>
  </si>
  <si>
    <t>Organisasi_Penerima_Manfaat</t>
  </si>
  <si>
    <t>Nama_Kegiatan</t>
  </si>
  <si>
    <t>Jumlah_Penerima_Manfaat</t>
  </si>
  <si>
    <t>Lokasi_Program</t>
  </si>
  <si>
    <t>Nilai_Cash_IDR</t>
  </si>
  <si>
    <t>Nilai_in-kind_IDR</t>
  </si>
  <si>
    <t>Nama_Perusahaan</t>
  </si>
  <si>
    <t>Wilayah_Kerja</t>
  </si>
  <si>
    <t>Masa_berlaku_kontrak</t>
  </si>
  <si>
    <t>Nama_Pemegang_Participating_Interest</t>
  </si>
  <si>
    <t>Nama_Penanggung_Jawab</t>
  </si>
  <si>
    <t>Email/_Telepon/Fax</t>
  </si>
  <si>
    <t>Persentase_Kepemilikan_(%)</t>
  </si>
  <si>
    <t>Alamat_Kantor_Pusat</t>
  </si>
  <si>
    <t>Alamat Tempat Tinggal (sesuai KTP)_Telp</t>
  </si>
  <si>
    <t>Alamat Tempat Tinggal (sesuai KTP)_Email</t>
  </si>
  <si>
    <t>Alamat Negara Asal (untuk WNA)_Telp</t>
  </si>
  <si>
    <t>Alamat Negara Asal (untuk WNA)_Email</t>
  </si>
  <si>
    <t>Apakah hubungannya antara pemilik manfaat dengan korporasi?
1. Pemilik Saham
2.Pengendali</t>
  </si>
  <si>
    <t>N</t>
  </si>
  <si>
    <t>-</t>
  </si>
  <si>
    <t>Corporate Income &amp; Dividend Tax (PPh Badan dan Pajak Deviden)</t>
  </si>
  <si>
    <t>Tax on Property (Pajak Bumi dan Bangunan)</t>
  </si>
  <si>
    <t xml:space="preserve">VAT Reimbursement (Reimbursement PPN) </t>
  </si>
  <si>
    <t>VAT (Pajak Pertambahan Nilai)</t>
  </si>
  <si>
    <t>Local Tax and Levies (Pajak Daerah dan Retribusi Daerah)</t>
  </si>
  <si>
    <t>Corporate Social Responsibility  (Biaya CSR)</t>
  </si>
  <si>
    <t>Abandon Site Restoration (ASR)</t>
  </si>
  <si>
    <t>Signature Bonuses (Bonus Signature)</t>
  </si>
  <si>
    <t>Production Bonuses (Bonus Produksi)</t>
  </si>
  <si>
    <t xml:space="preserve">Government Lifting Oil - Export and Domestic </t>
  </si>
  <si>
    <t>Government Lifting Gas - Export and Domestic</t>
  </si>
  <si>
    <t>Over/(Under) Lifting - Oil</t>
  </si>
  <si>
    <t>Over/(Under) Lifting - Gas</t>
  </si>
  <si>
    <t xml:space="preserve">DMO Fee </t>
  </si>
  <si>
    <t>DMO Fee</t>
  </si>
  <si>
    <t>N/A</t>
  </si>
  <si>
    <t>Indonesia</t>
  </si>
  <si>
    <t>Riau</t>
  </si>
  <si>
    <t>Y</t>
  </si>
  <si>
    <t>NA</t>
  </si>
  <si>
    <t>PT Medco Daya Energi Nusantara</t>
  </si>
  <si>
    <t>: Seram, Non Bula Block</t>
  </si>
  <si>
    <t>: East Seram</t>
  </si>
  <si>
    <t>1 November 2019 s/d 31 Oct 2039</t>
  </si>
  <si>
    <t>Menara Kuningan 18th floor, JL. HR. Rasuna Said Block X-7 Kav.5, Jakarta Selatan 12940</t>
  </si>
  <si>
    <t>Maluku</t>
  </si>
  <si>
    <t>Finance Manager</t>
  </si>
  <si>
    <t>021-2527930 / 021-2527931</t>
  </si>
  <si>
    <t>CITIC Seram Energy Limited</t>
  </si>
  <si>
    <t>CITIC Seram Energy Limited.</t>
  </si>
  <si>
    <t>Deng Yuanzhong</t>
  </si>
  <si>
    <t>Menara Kuningan 18th Floor Jl. HR. Rasuna Said Block X-7 Kav.5 Jakarta Selatan 12940</t>
  </si>
  <si>
    <t>(062-21) 2527730</t>
  </si>
  <si>
    <t>PT. Petro Indo Mandiri</t>
  </si>
  <si>
    <t>Wildan Muhammad Anwar</t>
  </si>
  <si>
    <t>Jl. Hayam Wuruk no 3T, Kebon Kelapa, Gambir, Jakarta Pusat</t>
  </si>
  <si>
    <t>(021)3459888</t>
  </si>
  <si>
    <t>Gulf Petroleum Investment Company SAK</t>
  </si>
  <si>
    <t>Mohammed Saleh Al-Hazzaa</t>
  </si>
  <si>
    <t>Public Service Company Building
South Surra Ministries Area, Next to NBK Bank Building</t>
  </si>
  <si>
    <t>(965) 22252211 / (965) 99809725 / (965) 98003222</t>
  </si>
  <si>
    <t>PT. GHJ Seram Indonesia</t>
  </si>
  <si>
    <t>Bartolomeus Christopher Ekajaya</t>
  </si>
  <si>
    <t>Jl. Tanah Abang III No. 18 
Jakarta 10240</t>
  </si>
  <si>
    <t>(021)31996179</t>
  </si>
  <si>
    <t>LION International Investment Ltd.</t>
  </si>
  <si>
    <t>Russel E. Brimage</t>
  </si>
  <si>
    <t>Talavera Office Park Lt. 28, TB Simatupang Kav.22-26, Cilandak Barat, Jakarta 12430</t>
  </si>
  <si>
    <t>(061) 8 92111500 / (021) 75999925</t>
  </si>
  <si>
    <t xml:space="preserve">Perbaikan Jalan Utama menuju Bandara - Kufar Menggunakan Alat Berat CSEL dan Material Besi Plat </t>
  </si>
  <si>
    <t>n/a</t>
  </si>
  <si>
    <t xml:space="preserve">Pemberian Bantuan (dukungan / sponshorship) kegiatan pemuda, pelajar, stake holder daerah </t>
  </si>
  <si>
    <t xml:space="preserve">Pemberian Bantuan Asrama bagi Ikatan Pelajar dan Mahasiswa SBT (Bula) di Ambon dan Bantuan Material utk bangunan sekolah SD Negeri 1 Bula </t>
  </si>
  <si>
    <t xml:space="preserve">Bantuan infrastruktur : bahan bangunan untuk Pembangunan Rumah Ibadah </t>
  </si>
  <si>
    <t xml:space="preserve">Masyarakat Pengguna Jalan </t>
  </si>
  <si>
    <t xml:space="preserve">Masyarakat Bula </t>
  </si>
  <si>
    <t xml:space="preserve">Pelajar &amp; Mahasiswa Bula (SBT) </t>
  </si>
  <si>
    <t xml:space="preserve">&gt;50 orang </t>
  </si>
  <si>
    <t xml:space="preserve">&gt;100 orang </t>
  </si>
  <si>
    <t xml:space="preserve">&gt; 100 siswa </t>
  </si>
  <si>
    <t xml:space="preserve">&lt;100 orang </t>
  </si>
  <si>
    <t xml:space="preserve">Jalan Utama Bula - Kufar (Seram Bagian Timur) </t>
  </si>
  <si>
    <t xml:space="preserve">Bula , Kabupaten Seram Bagian Timur </t>
  </si>
  <si>
    <t xml:space="preserve">Bula, Kab. SBT dan Kota Ambon </t>
  </si>
  <si>
    <t xml:space="preserve">Kab Seram bagian timur, Kec Bula </t>
  </si>
  <si>
    <t>Total</t>
  </si>
  <si>
    <t>BUT CITIC Seram Energy Limited</t>
  </si>
  <si>
    <t>CITIC GROUP CORPORATION LIMITED (BUMN MILIK PEMERINTAH RAKYAT CHINA)</t>
  </si>
  <si>
    <t>RRC</t>
  </si>
  <si>
    <t>20 December 1983 - 19 December 2043</t>
  </si>
  <si>
    <t>Ratu Prabu II Building 1st, 10th – 14th Floor, Jl. TB Simatupang Kav 1B, Jakarta, Indonesia – 12560</t>
  </si>
  <si>
    <t xml:space="preserve"> Corridor Block</t>
  </si>
  <si>
    <t xml:space="preserve"> Musi Banyuasin</t>
  </si>
  <si>
    <t xml:space="preserve"> Sumatera Selatan</t>
  </si>
  <si>
    <t>Vice President Finance &amp; IT</t>
  </si>
  <si>
    <t>021-2995-4180</t>
  </si>
  <si>
    <t>Medco E&amp;P Grissik Ltd.</t>
  </si>
  <si>
    <t>Ronald Gunawan</t>
  </si>
  <si>
    <t>Ratu Prabu II Building, Jl TB Simatupang Kav 1B, Jakarta Indonesia -12560</t>
  </si>
  <si>
    <t>021-78541000</t>
  </si>
  <si>
    <t>Repsol Corridor S.A</t>
  </si>
  <si>
    <t>Henlei Akmam</t>
  </si>
  <si>
    <t>Sequis Tower, 11th Floor
Jl. Jenderal Sudirman Kavling 71, Lot 11B, Jakarta 12190 – Indonesia</t>
  </si>
  <si>
    <t>021-50967800</t>
  </si>
  <si>
    <t>PT Pertamina Hulu Energi Corridor</t>
  </si>
  <si>
    <t>Jaffee A. Suardin</t>
  </si>
  <si>
    <t>PHE Tower 25th Floor, 
Jl. T.B. Simatupang Kav. 99,
Jakarta Selatan - Indonesia 12520</t>
  </si>
  <si>
    <t>021-29547086</t>
  </si>
  <si>
    <t>BBL</t>
  </si>
  <si>
    <t>1. Budidaya Karet</t>
  </si>
  <si>
    <t>2. Pengembangan Ekonomi Perdesaan</t>
  </si>
  <si>
    <t>1. Program Bantuan Dana Pendidikan / Beasiswa S-1 untuk Desa-Desa Sekitar Wilayah Operasional.</t>
  </si>
  <si>
    <t>2. Program Peningkatan Kapasitas &amp; Kelembagaan Pendidikan Berbasis Komunitas.</t>
  </si>
  <si>
    <t>3. Program Dukungan Pelatihan &amp; Pendidikan Disnakertrans Muba</t>
  </si>
  <si>
    <t>4. Program Penguatan Kader Gizi &amp; Manajemen Kesehatan Desa.</t>
  </si>
  <si>
    <t>http://www.medcoenergi.com/en/subpagelist/view/36?byyear=2022&amp;bymonth=&amp;bytitle=</t>
  </si>
  <si>
    <t>Kabupaten Pelalawan, Siak dan Kampar</t>
  </si>
  <si>
    <t>Bentu</t>
  </si>
  <si>
    <t>20 Mei 2021 s.d. 19 Mei 2041</t>
  </si>
  <si>
    <t>Gedung Bakrie Tower Lt. 27, Rasuna Epicentrum, Jl.  HR Rasuna Said, Kuningan, Kec. Setiabudi,  Jakarta Selatan 12940</t>
  </si>
  <si>
    <t xml:space="preserve"> 021 2994 1500</t>
  </si>
  <si>
    <t>EMP Bentu Limited</t>
  </si>
  <si>
    <t>Edoardus Ardianto (Direktur)</t>
  </si>
  <si>
    <t>Bakrie Tower 27th Floor Rasuna Epicentrum Jl. HR Rasuna Said Jakarta 12940</t>
  </si>
  <si>
    <t>021 2994 1500/ 021 2994 1110</t>
  </si>
  <si>
    <t>Peningkatan kapasitas Kelompok sadar wisata (POKDARWIS) Tali Bapilin Tigo Di Kecamatan Langgam dan Peningkatkan pada sektor kepariwisataan di Kecamatan Langgam.</t>
  </si>
  <si>
    <t>Pembuatan kegiatan Pasar Rakyat pada kegiatan PESONA LANGGAM bekerjasama dengan Pokdarwis Kecamatan Langgam.</t>
  </si>
  <si>
    <t>Peningkatan Fasilitas Taman Tugu Tali Bapilin Tigo sebagai Ikon Kecamatan Langgam.</t>
  </si>
  <si>
    <t>Pendampingan Kepada Kelompok Budidaya Ikan "TAMPALO" di Kecamatan Langgam dalam Pemberian Bibit ikan patin dan Pakan.</t>
  </si>
  <si>
    <t>Penyaluran pinjaman tanpa bunga pada program Zakat Produktif untuk usaha mikro.</t>
  </si>
  <si>
    <t>Bantuan Stand Booth Lapak Pangker untuk UMKM di Pangkalan Kerinci</t>
  </si>
  <si>
    <t>Pelatihan Desa Wisata pada program disen desa wisata untuk peningkatan Kepariwisataan di Kabupaten Pelalawan</t>
  </si>
  <si>
    <t>Pembangunan Cucian Mobil Kelompok Usaha Pemuda di Kecamatan Langgam.</t>
  </si>
  <si>
    <t>Kelurahan Langgam Kecamatan Langgam</t>
  </si>
  <si>
    <t>Bantuan Bidang Keagamaan</t>
  </si>
  <si>
    <t>Bantuan Bidang Kepemudaan</t>
  </si>
  <si>
    <t>Bantuan Bidang Infrastruktur</t>
  </si>
  <si>
    <t>Bantuan Bidang Pendidikan</t>
  </si>
  <si>
    <t>Bantuan Bidang Olahraga</t>
  </si>
  <si>
    <t>Bantuan Bidang Adat</t>
  </si>
  <si>
    <t>Bantuan Bidang Media</t>
  </si>
  <si>
    <t>Kab. Pelalawan</t>
  </si>
  <si>
    <t>Bantuan Pendidikan hingga tamat untuk mahasiswa Institut Teknologi Perkebunan Pelalawan Indonesia (ITP2I) Pelalawan.</t>
  </si>
  <si>
    <t>Studi Lapangan  / Karya Tulis Mahasiswa bekerjasama dengan SKKMigas Sumbagut.</t>
  </si>
  <si>
    <t>Pelatihan Pemangku Adat Kampung Langgam dengan Diskusi dan Kunjungan kepada Pemangku kerajaan Pagaruyung - Sumatera Barat.</t>
  </si>
  <si>
    <t>Kecamatan Langgam</t>
  </si>
  <si>
    <t>Pembangunan Lanjutan Masjid di Kelurahan Langgam Kecamatan Langgam.</t>
  </si>
  <si>
    <t>Muara Sako Kel Langgam Kec Langgam</t>
  </si>
  <si>
    <t>Peningkatan Jalan di Kelurahan Langgam Kecamatan Langgam.</t>
  </si>
  <si>
    <t>Pembangunan toilet umum di Tugu Tali Bapilin Tigo Kecamatan Langgam.</t>
  </si>
  <si>
    <t>Perbaikan lampu jalan dari simpang kualo ke Kualo kel. Pangkalan Kerinci Kota - Kota Pangkalan Kerinci.</t>
  </si>
  <si>
    <t>Kelurahan Pangkalan Kerinci Kota Kecamatan Pangkalan Kerinci</t>
  </si>
  <si>
    <t>Fasilitasi Peningkatan Sarana Penunjang Kesehatan dan Pelayanan Kesehatan Berupa Timbangan / Dacin untuk balita pada Posyandu.</t>
  </si>
  <si>
    <t>Kec. Langgam dan Kec. Pangkalan Kerinci</t>
  </si>
  <si>
    <t>Penanaman Tanaman Produktif di area Kantor Pemerintah, adat dan Fasilitas umum lainnya</t>
  </si>
  <si>
    <t>PT Energi Mega Persada Tbk</t>
  </si>
  <si>
    <t>Bakrie Tower Lantai 32, Rasuna Epicentrum, Jl. HR Rasuna Said, Jakarta Selatan</t>
  </si>
  <si>
    <t>: 2020 s/d 2040</t>
  </si>
  <si>
    <t>JINDI SOUTH JAMBI B CO. LIMITED</t>
  </si>
  <si>
    <t>SONG ZHIZONG</t>
  </si>
  <si>
    <t>THE CITY TOWER LT 17, JL. MH THAMRIN NO 81</t>
  </si>
  <si>
    <t>021-3103822</t>
  </si>
  <si>
    <t>Jindi South Jambi B. Co Limited</t>
  </si>
  <si>
    <t>The City Tower, Lantai 17, Jl. MH Thamrin No 81, Jakata Pusat 10310</t>
  </si>
  <si>
    <t>VP Finance</t>
  </si>
  <si>
    <t>Payment on 14 Oct, 19 Oct, 25 Oct 2021</t>
  </si>
  <si>
    <t xml:space="preserve">Beasiswa untuk Siswa SD Berprestasi
</t>
  </si>
  <si>
    <t>Partisipasi Pembangunan SMAN 16 Awin Jaya</t>
  </si>
  <si>
    <t>Bantuan Material Lantai untuk Pembangunan Ponpes An-Nur, Awin Jaya</t>
  </si>
  <si>
    <t>Perbaikan Akses ke Ponpes An-Nur, Awin Jaya</t>
  </si>
  <si>
    <t xml:space="preserve">Partisipasi Pembangunan Masjid-Barokah
</t>
  </si>
  <si>
    <t>Pengerjaan Perbaikan Jalan Poros</t>
  </si>
  <si>
    <t>Bantuan Ambulans Kepada Satgas Covid-19 Kab. Batang Hari</t>
  </si>
  <si>
    <t>Kegiatan Ruang Terbuka Hijau Kantor Kecamatan</t>
  </si>
  <si>
    <t>Partisipasi Bantuan Bibit Tanaman Hari Air Sedunia ke PUPR-BWSS VI Jambi</t>
  </si>
  <si>
    <t>Siswa Sekolah</t>
  </si>
  <si>
    <t xml:space="preserve">SDN 137 Desa Tanjung Putra, SDN 129 Sp. Rantau Gedang, SDN 33 Sp. Sungai Rengas, Kab Batang Hari
</t>
  </si>
  <si>
    <t>Masyarakat Desa</t>
  </si>
  <si>
    <t>Desa Awin Jaya, Kecamatan Sekernan, Kab Muaro Jambi</t>
  </si>
  <si>
    <t xml:space="preserve"> Kelurahan Teratai</t>
  </si>
  <si>
    <t xml:space="preserve">Kel. Teratai, Kec. Muaro Bulian, Kab. Batang Hari
</t>
  </si>
  <si>
    <t>Desa Kampung Baru, Kec Maro Sebo Ulu, Kab Batang Hari</t>
  </si>
  <si>
    <t>Kabupaten Batang Hari</t>
  </si>
  <si>
    <t>Kecamaran Maro Sebo Ulu</t>
  </si>
  <si>
    <t>Kecamatan Muaro Sebo Ulu</t>
  </si>
  <si>
    <t>Provinsi Jambi</t>
  </si>
  <si>
    <t>LU YANMING</t>
  </si>
  <si>
    <t>PEOPLE'S REPUBLIC OF CHINA</t>
  </si>
  <si>
    <t>BANGUNAN 20, UNIT 1, RUANG 2402
TAMAN JINSE QIANTANGJIA
JALAN BEIGAN, DISTRIK XIAOSHAN, KOTA HANGZHOU</t>
  </si>
  <si>
    <t xml:space="preserve"> JOB Pertamina-Medco E&amp;P Simenggaris </t>
  </si>
  <si>
    <t>: 6221-29954044 ext. 3459</t>
  </si>
  <si>
    <t xml:space="preserve"> Jindi South Jambi B. Co Limited</t>
  </si>
  <si>
    <t>PT. MEDCO E&amp;P SIMENGGARIS</t>
  </si>
  <si>
    <t>Gedung The Energy Lantai 38 SCBD Lot.11A Jalan Jend Sudirman Jakarta 12190</t>
  </si>
  <si>
    <t>021 2995 4000</t>
  </si>
  <si>
    <t>PT. PERTAMINA HULU ENERGI SIMENGGARIS</t>
  </si>
  <si>
    <t>Chalid Said Salim</t>
  </si>
  <si>
    <t>Grha Elnusa Lantai 7, Jl. TB Simatupang kav 1B Cilandak. Jakarta Selatan</t>
  </si>
  <si>
    <t>021 2954 7000</t>
  </si>
  <si>
    <t>Pelatihan Pengembangan UMKM</t>
  </si>
  <si>
    <t>Kelompok</t>
  </si>
  <si>
    <t>Desa Sambungan Selatan</t>
  </si>
  <si>
    <t>Bencana Alam Nasional dan Daerah</t>
  </si>
  <si>
    <t>Lumajang, Jawa Timur</t>
  </si>
  <si>
    <t>Bantuan Pasang Listrik Baru</t>
  </si>
  <si>
    <t>Desa Tanah Merah Barat, Desa Tanah Merah, Desa Sambungan, Desa Sambungan Selatan</t>
  </si>
  <si>
    <t>Taman Edukasi Ramah Anak Simenggaris (TERAS)</t>
  </si>
  <si>
    <t>Desa Tanah Merah Barat</t>
  </si>
  <si>
    <t>Penghijauan (Pembagian Bibit Pada Hari Menanam Pohon Nasional)</t>
  </si>
  <si>
    <t>TOTAL</t>
  </si>
  <si>
    <t>JOB PERTAMINA-MEDCO E&amp;P SIMENGGARIS</t>
  </si>
  <si>
    <t>DJUDJUWANTO</t>
  </si>
  <si>
    <t>INDONESIA</t>
  </si>
  <si>
    <t>BUMI SERPONG DAMAI, BLOK P5/27 SEKTOR XII-4, KENCANA LOKA. TANGERANG SELATAN</t>
  </si>
  <si>
    <t>08121045049</t>
  </si>
  <si>
    <t>Djudjuwanto@medcoenergi.com</t>
  </si>
  <si>
    <t>South Jambi B</t>
  </si>
  <si>
    <t>Simenggaris</t>
  </si>
  <si>
    <t xml:space="preserve"> Batang Hari, Muaro Jambi, Musi Banyuasin</t>
  </si>
  <si>
    <t>Tana Tidung &amp; Nunukan</t>
  </si>
  <si>
    <t>Jambi &amp; Sumsel</t>
  </si>
  <si>
    <t xml:space="preserve"> Kalimantan Utara</t>
  </si>
  <si>
    <t>24 Februari 1998 s/d 24 Februari 2028</t>
  </si>
  <si>
    <t xml:space="preserve"> Jl. Jend. Sudirman Kav.52-53 Gd. Energy Lt.26 SCBD Lot.11A Kebayoran Baru-Jakarta</t>
  </si>
  <si>
    <t>General Manager</t>
  </si>
  <si>
    <t xml:space="preserve"> Medco Energi Bangkanai Ltd.</t>
  </si>
  <si>
    <t>Medco Energi Bangkanai Limited</t>
  </si>
  <si>
    <t>The Energy Building 38th floor. SCBD Lot 11A Jl. Jend. Sudirman Kav. 52-53, Kel. Senayan, Kec. Kebayoran Baru, Jakarta Selatan, DKI Jakarta 12190</t>
  </si>
  <si>
    <t>Tel: 021-2995-4000
Fax: 021-2995-4001</t>
  </si>
  <si>
    <t>PT Saka Bangkanai Klemantan</t>
  </si>
  <si>
    <t>Avep Disasmita</t>
  </si>
  <si>
    <t>The Manhattan Square, 26th Floor, Jln TB Simatupang Kav 1S, Jakarta Selatan 12560</t>
  </si>
  <si>
    <t>Tel: +6221 2995 1000
Fax: +6221 2995 1001</t>
  </si>
  <si>
    <t>Medco Energi Central Kalimantan Limited</t>
  </si>
  <si>
    <t>Medco Energi Kerendan Limited</t>
  </si>
  <si>
    <t>Program Peternakan Ayam &amp; budidaya jahe</t>
  </si>
  <si>
    <t>Masyarakat</t>
  </si>
  <si>
    <t>Desa Haragandang, Kec. Lahei. Kab. Barito Utara, Prov. Kalimantan Tengah</t>
  </si>
  <si>
    <t>Program Pengembangan Jahe dan Perikanan Air Tawar</t>
  </si>
  <si>
    <t>Desa Rahaden, Kec. Lahei. Kab. Barito Utara, Prov. Kalimantan Tengah</t>
  </si>
  <si>
    <t>Pembangunan sarang burung walet</t>
  </si>
  <si>
    <t>Desa Muara Pari, Kec. Lahei, Kab. Barito Utara, Prov. Kalimantan Tengah</t>
  </si>
  <si>
    <t>Pengembangan Madu Kelulut</t>
  </si>
  <si>
    <t>Desa Luwe Hulu, Kec. Lahei Barat, Kab. Barito Utara, Prov. Kalimantan Tengah</t>
  </si>
  <si>
    <t>Bantuan untuk korban bajir dan kebakaran</t>
  </si>
  <si>
    <t>Kalimantan Tengah &amp; Kalimantan Selatan</t>
  </si>
  <si>
    <t>Pembangunan Gedung SMP</t>
  </si>
  <si>
    <t>Sekolah</t>
  </si>
  <si>
    <t>Desa Karendan, Kec. Lahei. Kab. Barito Utara, Prov. Kalimantan Tengah</t>
  </si>
  <si>
    <t>Dukungan fasilitas Posyandu &amp; Balai Basarah</t>
  </si>
  <si>
    <t xml:space="preserve">Peningkatan kualitas ruas Jalan Lintas Desa </t>
  </si>
  <si>
    <t>Kec. Lahei &amp; Lahei Barat</t>
  </si>
  <si>
    <t>Pengecoran Jalan Desa</t>
  </si>
  <si>
    <t>Desa Luwe Hulu - Luwe Hilir, Kec. Lahei, Kab. Barito Utara, Prov. Kalimantan Tengah</t>
  </si>
  <si>
    <t>Dukungan Program TMMD</t>
  </si>
  <si>
    <t>Kec. Muara Teweh, Kab. Barito Utara, Prov. Kalimantan Tengah</t>
  </si>
  <si>
    <t>Pembuatan Jembatan Desa</t>
  </si>
  <si>
    <t>Sosialisasi pencegahan kebakaran hutan dan lahan</t>
  </si>
  <si>
    <t>&gt;25</t>
  </si>
  <si>
    <t>Medco Energi Sampang Pty. Ltd.</t>
  </si>
  <si>
    <t>Bangkanai</t>
  </si>
  <si>
    <t>Barito Utara</t>
  </si>
  <si>
    <t>Kalimantan Tengah</t>
  </si>
  <si>
    <t>30 Desember 2003 s.d 29 Desember 2033</t>
  </si>
  <si>
    <t>Gedung The Energy Lantai 23, 28, 33, 35, 36, 37, 38, 39 SCBD Lot. 11A Jl. Jend. Sudirman Kav. 52-53, Jakarta 12190</t>
  </si>
  <si>
    <t>021-2995-4125</t>
  </si>
  <si>
    <t>Jawa Timur</t>
  </si>
  <si>
    <t>04 Desember 1997 – 03 Desember 2027</t>
  </si>
  <si>
    <t>Sampang</t>
  </si>
  <si>
    <t>VP E&amp;P Finance</t>
  </si>
  <si>
    <t>021-2995-4126</t>
  </si>
  <si>
    <t>Medco Energi Sampang Pty Ltd</t>
  </si>
  <si>
    <t>Gedung The Energy Lantai 29, 38 &amp; 39, SCBD Lot 11A, Jl.Jend.Sudirman Kav.52-53</t>
  </si>
  <si>
    <t>Singapore Petroleum Sampang Ltd</t>
  </si>
  <si>
    <t>Lin Lin</t>
  </si>
  <si>
    <t>Wisma GKBI LT 39 ST 3901, Jl Jend Sudirman No 28, Bendungan Hilir, Tanah Abang, Jakarta Pusat, DKI Jakarta Raya 10210</t>
  </si>
  <si>
    <t>lin-lin@petrochina.com.sg
Tel: +65 9728 4288</t>
  </si>
  <si>
    <t>Cue Sampang Pty Ltd</t>
  </si>
  <si>
    <t>Matthew James Boyall</t>
  </si>
  <si>
    <t xml:space="preserve">Equity Tower Lantai 37 Unit D&amp;H Suite M26
Jl.Jend.Sudirman Kav.52-53 (SCBD)
Jakarta Selatan 12190
</t>
  </si>
  <si>
    <t>Matthew.Boyall@cuenrg.com
Tel: +61 38610 4000</t>
  </si>
  <si>
    <t>a. Program penunjang kegiatan nelayan, Bantuan peremajaan alat tangkap Ikan di Desa Taddan, Desa Banjar Talela, Desa Tambaan, Desa Dharma Camplong dan Desa Dharma Tanjung dan Program penunjang kegiatan Nelayan, Bantuan aki untuk menunjang sistem penerangan perahu nelayan dalam penangkapan ikan di Desa Sejati dan Kelurahan Banyuanyar
b. Pengadaan perlengkapan untuk kegiatan kepemudaan
c.  Pengadaan perlengkapan untuk kegiatan pemberdayaan perempuan
d. Pengadaan perlengkapan kegiatan masyarakat</t>
  </si>
  <si>
    <t>a. Nelayan
b. Karang Taruna
c. Perempuan
d. Masyarakat</t>
  </si>
  <si>
    <t xml:space="preserve">a. Donasi untuk bencana erupsi gunung semeru
b. Bantuan 666 kg beras untuk masyarakat dampak wabah covid 19 di Kabupaten Sampang
c. Dukungan bantuan kegiatan masyarakat desa
</t>
  </si>
  <si>
    <t>Kabupaten Lumajang dan Kabupaten Sampang</t>
  </si>
  <si>
    <t xml:space="preserve">a. Pembangunan Rabat Beton untuk Lembaga Pendidikan (Zawratut Tuullab) Desa Banjar Talela
b. Pembangunan Toilet Umum (2 unit) di desa Sejati
c. Pembangunan Paving Stone untuk musholla nurul hikmah Desa Taddan
d. Pengeboran sumur air untuk irigasi (Dusun Bunot Utara) Desa Sejati
e. Pembangunan Pos Keamanan Lingkungan Desa (4 unit) Desa Tambaan dan Dharma Tanjung
</t>
  </si>
  <si>
    <t xml:space="preserve">a. Penanaman 2500 bibit pohon akasia di lahan hutan negara Dusun Bates, Desa Taddan Kabupaten Sampang
b. PerbaikanRTH pada taman monumen trunojoyo Kabupaten Sampang
</t>
  </si>
  <si>
    <t>Desa Taddan dan Kabupaten Sampang</t>
  </si>
  <si>
    <t xml:space="preserve">JOB Pertamina-Medco E&amp;P Simenggaris </t>
  </si>
  <si>
    <t>021-2995-4127</t>
  </si>
  <si>
    <t>PT Medco E &amp; P Indonesia</t>
  </si>
  <si>
    <t>South Sumatera</t>
  </si>
  <si>
    <t>Muara Enim, Musi Rawas, Banyu Asin dan Panukai Abab Lematang Ilir</t>
  </si>
  <si>
    <t>Sumatera Selatan</t>
  </si>
  <si>
    <t>28 November 2013 - 27 November 2033</t>
  </si>
  <si>
    <t xml:space="preserve"> PT Medco E &amp; P Indonesia</t>
  </si>
  <si>
    <t>PT MEDCO E &amp; P INDONESIA</t>
  </si>
  <si>
    <t>Gedung The Energy Lantai 23, 26,33,36,37,38 &amp; 39, SCBD Lot 11A, Jl.Jend.Sudirman Kav.52-53</t>
  </si>
  <si>
    <t xml:space="preserve">PT MEDCO DAYA MAKMUR </t>
  </si>
  <si>
    <t>Hannibal S. Anwar</t>
  </si>
  <si>
    <t>Gedung The Energy Lantai 53-55, SCBD Lot 11A, Jl. Jendral Sudirman Kav 52-53 Jakarta 12190</t>
  </si>
  <si>
    <t>Tel: 021-2995-9000
Fax: 021-2995-1385</t>
  </si>
  <si>
    <t>bbl</t>
  </si>
  <si>
    <t>Peternakan Bebek</t>
  </si>
  <si>
    <t>Masyaralat</t>
  </si>
  <si>
    <t>Kec. Lais, Kab.Musi Banyuasin, Prov. Sumatera Selatan</t>
  </si>
  <si>
    <t>Sayur dan tanaman obat organik</t>
  </si>
  <si>
    <t>Kelompok Binaa</t>
  </si>
  <si>
    <t>Kec. Kikim Timur, BTS Ulu, Talang Ubi, Kab. Musi Rawas, Lahat, PALI, Prov. Sumatera Selatan</t>
  </si>
  <si>
    <t>Program UMKM</t>
  </si>
  <si>
    <t>Desa Giriyoso, Kec. Jayaloka, Kab. Musi Rawas, Prov. Sumatera Selatan</t>
  </si>
  <si>
    <t>Lebak Lebung (Program Perikanan)</t>
  </si>
  <si>
    <t>Desa Danau Cala, Kec. Lais, Kab. Musi Banyuasin, Prov. Sumatera Selatan</t>
  </si>
  <si>
    <t>Bantuan peralatan medis</t>
  </si>
  <si>
    <t>Kota Palembang</t>
  </si>
  <si>
    <t>Dukungan penanggulangan Covid-19</t>
  </si>
  <si>
    <t>Kab. Musi Banyuasin, Pali, Musi Rawas</t>
  </si>
  <si>
    <t>Sosialisasi Hidup Sehat</t>
  </si>
  <si>
    <t>Desa Sengkuang, Kec. Merapi Timur, Kab. Lahat, Prov. Sumatera Selatan</t>
  </si>
  <si>
    <t>Bantuan Bencana Alam</t>
  </si>
  <si>
    <t>Sulawesi Selatan</t>
  </si>
  <si>
    <t>Dukungan Kegiatan Pencegahan Kebakaran Hutan</t>
  </si>
  <si>
    <t>Desa Lais, Kec. Lais, Kab. Musi Banyuasin, Prov. Sumatera Selatan</t>
  </si>
  <si>
    <t>Dukungan kegiatan masyarakat</t>
  </si>
  <si>
    <t>Desa Lumpatan II, Kec. Sekayu, Kab. Musi Banyuasin, Prov. Sumatera Selatan</t>
  </si>
  <si>
    <t>Bantuan tempat sampah</t>
  </si>
  <si>
    <t>Kec. Ujan Mas, Kab. Muara Enim, Prov. Sumatera Selatan</t>
  </si>
  <si>
    <t>Perbaikan Jalan</t>
  </si>
  <si>
    <t>Kab. Musi Banyuasin, Musi Rawas, PALI, Muara Enim</t>
  </si>
  <si>
    <t>Renovasi sarana ibadah</t>
  </si>
  <si>
    <t>Kab. Muara Enim, PALI, Musi Rawas, Musi Banyuasin</t>
  </si>
  <si>
    <t>Perbaikan fasilitas pendidikan</t>
  </si>
  <si>
    <t>Rehabilitasi sarana olah raga</t>
  </si>
  <si>
    <t>Kab. Musi Banyuasin, PALI</t>
  </si>
  <si>
    <t>Penyediaan sarana air besih</t>
  </si>
  <si>
    <t>Desa Ujan Mas Lama, Kec. Ujan Mas, Kab. Muara Enim, Prov. Sumatera Selatan</t>
  </si>
  <si>
    <t>Pembangunan gudang sampah</t>
  </si>
  <si>
    <t>Desa Bangun Jaya, Kec. BTS Ulu, Kab. Musi Rawas, Prov. Sumatera Selatan</t>
  </si>
  <si>
    <t>Pembangunan rumah produksi</t>
  </si>
  <si>
    <t>Dukungan Pembangunan Balai Latihan Kerja</t>
  </si>
  <si>
    <t>Kab. Musi Banyuasin, Prov. Sumatera Selatan</t>
  </si>
  <si>
    <t>Dukungan renovasi fasilitas umum &amp; sosial</t>
  </si>
  <si>
    <t>Kec. Talang Ubi, BTS Ulu, Lais, Kikim Timur, Kab. PALI, Musi Rawas, Lahat</t>
  </si>
  <si>
    <t>Bantuan Sepeda Motor Roda Tiga (Pengangkut Sampah</t>
  </si>
  <si>
    <t>Kab. Muara Enim, Prov. Sumatera Selatan</t>
  </si>
  <si>
    <t>Medco Energi Bangkanai Ltd.</t>
  </si>
  <si>
    <t>: Lematang</t>
  </si>
  <si>
    <t>021-2995-4128</t>
  </si>
  <si>
    <t xml:space="preserve"> PT. Medco E &amp; P Lematang</t>
  </si>
  <si>
    <t>PT Medco E &amp; P Lematang</t>
  </si>
  <si>
    <t>Gedung Energy Lt 28-39, Jl Jend Sudirman Lot 11A, Jakarta</t>
  </si>
  <si>
    <t>• No. telp. (021) 29954000
• No. Fax.  (021) 29954001</t>
  </si>
  <si>
    <t xml:space="preserve">Medco Lematang BV </t>
  </si>
  <si>
    <t>Sanjeev Bansal</t>
  </si>
  <si>
    <t>The Energy Fl. 10,22,23,29,33,35,37-52, SCBD Area Lot 11A,  Jl Jend Sudirman  Jakarta</t>
  </si>
  <si>
    <t xml:space="preserve">Lematang E&amp;P Ltd. </t>
  </si>
  <si>
    <t>Budidaya Madu Kelulut</t>
  </si>
  <si>
    <t>Desa Aur Duri, Desa Bangunsari, Kec. Gunung Megang, Kab. Muara Enim, Prov. Sumatera Selatan</t>
  </si>
  <si>
    <t>Dukungan pelaksanaan Vaksinasi Covid-19 untuk masyarakat</t>
  </si>
  <si>
    <t>Bantuan sembako untuk masyarakat terdampak Covid-19</t>
  </si>
  <si>
    <t>Kabupaten Muara Enim, Prov. Sumatera Selatan</t>
  </si>
  <si>
    <t>Program Pengentasan Stunting</t>
  </si>
  <si>
    <t>Dukungan Webinar Parenting</t>
  </si>
  <si>
    <t>Kota Palembang, Prov. Sumatera Selatan</t>
  </si>
  <si>
    <t xml:space="preserve">Bantuan Bencana Alam Nasional </t>
  </si>
  <si>
    <t>Dukungan sarana program Sekolah Adiwiyata</t>
  </si>
  <si>
    <t>Donasi Buku ke universitas</t>
  </si>
  <si>
    <t>Universitas</t>
  </si>
  <si>
    <t>Perbaikan jalan dan jembatan desa</t>
  </si>
  <si>
    <t>Desa Bangunsari, Kec.Gunung Megang, Kab. Muara Enim, Prov. Sumatera Selatan</t>
  </si>
  <si>
    <t>Dukungan renovasi sarana ibadah</t>
  </si>
  <si>
    <t>Desa Sugihan, Gunung Megang Dalam, Bangunsari, Sumber Mulya, Pagar Dewa, Kec. Gunung Megang, Lubai Ulu, Kab. Muara Enim, Prov. Sumatera Selatan</t>
  </si>
  <si>
    <t>Dukungan sarana pendidikan</t>
  </si>
  <si>
    <t>Desa Gunung Megang, Pagar Dewa, Manunggal Jaya, Kec. Gunung Megang, Rambang, Lubai Ulu, Kab. Muara Enim. Prov. Sumatera Selatan</t>
  </si>
  <si>
    <t>Pembuatan sarana air bersih</t>
  </si>
  <si>
    <t>Dukungan sarana kantor pelayanan umum (kantor Kecamatan)</t>
  </si>
  <si>
    <t>Kecamatan Rambang Niru, Kab. Muara Enim, Prov. Sumatera Selatan</t>
  </si>
  <si>
    <t>Pelatihan pelestarian kawasan hutan dan pencegahan kebakaran hutan</t>
  </si>
  <si>
    <t>Desa Aur Duri &amp; Gemawang, Kec. Rambang Dangku, Kab. Muara Enim, Prov. Sumatera Selatan</t>
  </si>
  <si>
    <t>Bantuan Motor Roda Tiga Pengangkut Sampah</t>
  </si>
  <si>
    <t>Kecamatan Gunung Megang, Kab. Muara Enim, Prov. Sumatera Selatan</t>
  </si>
  <si>
    <t>021-2995-4129</t>
  </si>
  <si>
    <t>Gedung The Energy Lantai 23, 28, 33, 35, 36, 37, 38, 39 SCBD Lot. 11A Jl. Jend. Sudirman Kav. 52-53, Jakarta 12191</t>
  </si>
  <si>
    <t>Gedung The Energy Lantai 23, 28, 33, 35, 36, 37, 38, 39 SCBD Lot. 11A Jl. Jend. Sudirman Kav. 52-53, Jakarta 12192</t>
  </si>
  <si>
    <t xml:space="preserve"> -</t>
  </si>
  <si>
    <t xml:space="preserve"> Blok A</t>
  </si>
  <si>
    <t xml:space="preserve"> PT Medco E &amp; P Malaka</t>
  </si>
  <si>
    <t xml:space="preserve"> Aceh</t>
  </si>
  <si>
    <t xml:space="preserve"> 6 April 2017 s/d 5 April 2027</t>
  </si>
  <si>
    <t xml:space="preserve"> Muara Enim</t>
  </si>
  <si>
    <t xml:space="preserve"> 01 September 2011 - 31 Agustus 2031</t>
  </si>
  <si>
    <t>PT Medco E &amp; P Malaka</t>
  </si>
  <si>
    <t>Pelatihan Pembelajaran dan Pendampingan Program Pertanian dan Perkebunan</t>
  </si>
  <si>
    <t>Pelatihan Pembelajaran dan Pendampingan Program Perikanan</t>
  </si>
  <si>
    <t xml:space="preserve">Kabupaten Aceh Timur
Desa Alue Ie Mirah
DesaTeupin Raya
Desa Bandar Baro
Desa Pelita Sagoup
Desa Alue Ie Itam
</t>
  </si>
  <si>
    <t>Kegiatan Sosialisasi Bahaya NAPZA dan Vaksinasi bersama Polres Aceh Timur bagi pelajar di Kabupaten Aceh Timur</t>
  </si>
  <si>
    <t xml:space="preserve">Kegiatan Penyuluhan dan Pelayanan Kesehatan dan Pemberian Gizi Tambahan Bagi Ibu Hamil, Bayi, Balita dan Manula, Yang Berada di Sekitar Lokasi Perusahaan </t>
  </si>
  <si>
    <t>Penyediaan Alat Uji PCR</t>
  </si>
  <si>
    <t>Bantuan Rumah Layak Huni</t>
  </si>
  <si>
    <t>5 KK</t>
  </si>
  <si>
    <t>Dukungan Sarana Prasarana Pendidikan</t>
  </si>
  <si>
    <t>Rumah Pemberdayaan Ibu dan Anak (RPIA)</t>
  </si>
  <si>
    <t>Bantuan Biaya Pendidikan</t>
  </si>
  <si>
    <t>Renovasi sarana ibadah, dayah dan balai pengajian</t>
  </si>
  <si>
    <t>Rehabilitasi Jalan &amp; Jembatan Desa</t>
  </si>
  <si>
    <t>Rehabilitasi Sarana Umum</t>
  </si>
  <si>
    <t>Kabupaten Aceh Timur</t>
  </si>
  <si>
    <t>Sumur Area Persawahan</t>
  </si>
  <si>
    <t>Gedung The Energy Lantai 23, 28, 33, 35, 36, 37, 38, 39 SCBD Lot. 11A Jl. Jend. Sudirman Kav. 52-53, Jakarta 12193</t>
  </si>
  <si>
    <t xml:space="preserve"> South Natuna "B" Block</t>
  </si>
  <si>
    <t xml:space="preserve"> Natuna dan Anambas</t>
  </si>
  <si>
    <t xml:space="preserve"> Kepulauan Riau</t>
  </si>
  <si>
    <t xml:space="preserve"> 15 Januari 1999 - 15 Oktober 2028</t>
  </si>
  <si>
    <t>021-2995-4130</t>
  </si>
  <si>
    <t xml:space="preserve"> Medco E&amp;P Natuna Ltd.</t>
  </si>
  <si>
    <t>Medco E&amp;P Natuna Ltd</t>
  </si>
  <si>
    <t>Gedung The Energy Lantai 10, 20, 22, 23, 29, 33, 35-39, 50-52, SCBD Lot. 11A Jalan Jendral Sudirman Kavling 52-53, Kelurahan Senayan, Kecamatan Kebayoran Baru, Kota Jakarta Selatan, Provinsi DKI Jakarta, 12190</t>
  </si>
  <si>
    <t>PT. Medco Daya Natuna</t>
  </si>
  <si>
    <t>Gedung The Energy Lantai 30, SCBD Lot 11A, Jl. Jendral Sudirman Kav 52-53 Jakarta 12190</t>
  </si>
  <si>
    <t>Prime Natuna Inc.</t>
  </si>
  <si>
    <t>Tony Antonius</t>
  </si>
  <si>
    <t>Sudirman Plaza Indofood Tower 18th Floor
Jl. Jendral Sudirman Kav 76-78 Jakarta 12910</t>
  </si>
  <si>
    <t>Tel: +62 812-8181-8717</t>
  </si>
  <si>
    <t>Pendampingan usaha  budidaya kerapu</t>
  </si>
  <si>
    <t>24 desa</t>
  </si>
  <si>
    <t>Desa Tebang &amp; Candi, Kec. Palmatak, Kab. Anambas, Prov. KEPRI</t>
  </si>
  <si>
    <t>Program bantuan sosial untuk penanggulangan  bencana lokal dan nasional</t>
  </si>
  <si>
    <t>Pemda KKA</t>
  </si>
  <si>
    <t>Kabupaten Kep. Anambas, Prov. KEPRI</t>
  </si>
  <si>
    <t>Bantuan beasiswa S2 dan Teknologi Tranfusi darah Siswa natuna (2 orang)  - Beasiswa tahun ke 2  (LANJUTAN)</t>
  </si>
  <si>
    <t>PMI Natuna dan STAI Natuna</t>
  </si>
  <si>
    <t>Kecamatan Ranai, Kabupaten Natuna, Prov, KEPRI</t>
  </si>
  <si>
    <t>Pengembangan sekolah Lingkungan Adiwiyata (LANJUTAN)</t>
  </si>
  <si>
    <t>20 sekolah</t>
  </si>
  <si>
    <t>Program Pengadaan Peralatan penunjang Pendidikan Jarak Jauh</t>
  </si>
  <si>
    <t>-  MTs 1 sekolah
- SMP 5 sekolah
- SMA 2 sekolah</t>
  </si>
  <si>
    <t xml:space="preserve">Pelatihan Guru untuk Menunjang Pendidikan Daring 5 sekolah (SD, SMP,SMA) </t>
  </si>
  <si>
    <t>Guru tk. SD dan Gutu tk. SMP seKab Anambas</t>
  </si>
  <si>
    <t>Karya Ilmiah Mahasiswa</t>
  </si>
  <si>
    <t>Mahasiswa USU dan Mahasiswa Univ. Andalas</t>
  </si>
  <si>
    <t>Desa Belibak &amp; Batu Ampar, Kec. Palmatak &amp; Kute Siantan, Kab. Kep. Anambas, Prov. KEPRI</t>
  </si>
  <si>
    <t>Peningkatan Kapasitas Managemen Desa</t>
  </si>
  <si>
    <t>Pemdes Batu Ampar,
Pemdes Payamaram,
Pemdes Putik
Pemdes Ladan</t>
  </si>
  <si>
    <t>Desa Batuampar &amp; Payamaram, Kec. Palmatak &amp; Kute Siantan, Kab. Kep. Anambas, Prov. KEPRI</t>
  </si>
  <si>
    <t>Donasi Buku</t>
  </si>
  <si>
    <t>Univ Putra Batam, UMRAH dan STAI  Natuna</t>
  </si>
  <si>
    <t>Batam, Tanjung Pinang dan Natuna</t>
  </si>
  <si>
    <t>Pembangunan Taman Migas Tun Telani, Pulau Dompak</t>
  </si>
  <si>
    <t>Pemprov Kepri</t>
  </si>
  <si>
    <t>Tanjung Pinang, Prov. KEPRI</t>
  </si>
  <si>
    <t>Pembangunan Geopark Natuna</t>
  </si>
  <si>
    <t>Pemda Natuna</t>
  </si>
  <si>
    <t>PJUTS Desa Payalaman</t>
  </si>
  <si>
    <t>Pemdes Payalaman</t>
  </si>
  <si>
    <t>PJUTS 4 Desa di Kute Siantan</t>
  </si>
  <si>
    <t>Pemdes Batu Ampar, Pemdes Payamaram, Pemdes Teluk Bayur dan Pemdes Matak</t>
  </si>
  <si>
    <t>Transplantasi Terumbu Karang</t>
  </si>
  <si>
    <t xml:space="preserve">Desa </t>
  </si>
  <si>
    <t>23 April 2003 - 22 April 2043</t>
  </si>
  <si>
    <t>Musi Banyuasin dan Banyuasin</t>
  </si>
  <si>
    <t>Rimau</t>
  </si>
  <si>
    <t>PT Medco E&amp;P Rimau</t>
  </si>
  <si>
    <t>Gedung The Energy Lantai 23, 28, 33, 35, 36, 37, 38, 39 SCBD Lot. 11A Jl. Jend. Sudirman Kav. 52-53, Jakarta 12194</t>
  </si>
  <si>
    <t>021-2995-4131</t>
  </si>
  <si>
    <t xml:space="preserve">PT MEDCO E&amp;P RIMAU </t>
  </si>
  <si>
    <t xml:space="preserve">PT BAHTERA DAYA MAKMUR </t>
  </si>
  <si>
    <t>PT SUMSEL ENERGI GEMILANG (dahulu PD PERTAMBANGAN DAN ENERGI)</t>
  </si>
  <si>
    <t>Wawan Setiawan (sampai dengan Maret 2022)</t>
  </si>
  <si>
    <t>Jl. Natuna No. 5 Palembang</t>
  </si>
  <si>
    <t>wawansetiawan@sumselenergi.com</t>
  </si>
  <si>
    <t>Pengembangan Produk Jumputan Gambo</t>
  </si>
  <si>
    <t>Perikanan Air Tawar (Patin &amp; Lele)</t>
  </si>
  <si>
    <t>Desa Gaja Mati, Kec. Lais, Kab. Musi Banyuasin, Prov. Sumatera Selatan</t>
  </si>
  <si>
    <t>Sinergi Program Ketenagakerjaan Bersama Pemkab Musi Banyuasin</t>
  </si>
  <si>
    <t>Budidaya Kelor</t>
  </si>
  <si>
    <t>Desa Lais, Kecamatan Lais, Kab. Musi Banyuasin, Prov. Sumatera Selatan</t>
  </si>
  <si>
    <t>Dukungan Program Lebak Lebung</t>
  </si>
  <si>
    <t>Desa Petaling, Kec. Lais, Kab. Musi Banyuasin, Prov. Suamatera Selatan</t>
  </si>
  <si>
    <t>Dukungan kegiatan hadroh remaja, santunan anak yatim, seminar Parenting, Tahfizul Quran</t>
  </si>
  <si>
    <t>Kab. Banyuasin &amp; Musi Banyuasin</t>
  </si>
  <si>
    <t>Donasi buku ke Perguruan Tinggi lokal</t>
  </si>
  <si>
    <t>Bantuan Sembako utk masyarakat terdampak Covid-19</t>
  </si>
  <si>
    <t>Desa Lais Utara, Kec. Lais, Kab. Musi Banyuasin, Prov. Sumatera Selatan</t>
  </si>
  <si>
    <t>Dukungan sarana olah raga dan kegiatan olah raga</t>
  </si>
  <si>
    <t>Desa Sungai Lilin, Lais Utara, Kec. Lais, Kab. Musi Banyuasin, Prov. Sumatera Selatan</t>
  </si>
  <si>
    <t>Bantuan Tempat Sampah Organik &amp; Non Organik</t>
  </si>
  <si>
    <t>Desa Gajah Mati, Epil, Kec. Babat Supat &amp; Lais, Kab. Musi Banyuasin, Prov. Sumatera Selatan</t>
  </si>
  <si>
    <t>Pelatihan Perawatan Mesin</t>
  </si>
  <si>
    <t>Desa Tempirai, Kec. Penukal Utara, Kab. PALI, Prov. Sumatera Selatan</t>
  </si>
  <si>
    <t>Dukungan transpostasi siswa SD</t>
  </si>
  <si>
    <t>Desa Srikembang, Kec. Betung, Kab. Banyuasin, Prov. Sumatera Selatan</t>
  </si>
  <si>
    <t>Perbaikan jalan &amp; jembatan</t>
  </si>
  <si>
    <t>Kab. Musi Banyuasin &amp; Kab. Banyuasin, Prov. Sumatera Selatan</t>
  </si>
  <si>
    <t>Pembuatan gorong-gorong</t>
  </si>
  <si>
    <t>Renovasi fasilitas pendidikan</t>
  </si>
  <si>
    <t>Penyediaan sarana air bersih</t>
  </si>
  <si>
    <t>Renovasi fasilitas umum &amp; sosial</t>
  </si>
  <si>
    <t>http://www.medcoenergi.com/en/subpagelist/view/36?byyear=2021&amp;bymonth=&amp;bytitle=</t>
  </si>
  <si>
    <t>PT Medco E &amp; P Tarakan</t>
  </si>
  <si>
    <t>Tarakan</t>
  </si>
  <si>
    <t>Kalimantan Utara</t>
  </si>
  <si>
    <t>14 Januari 2002 - 13 Januari 2022</t>
  </si>
  <si>
    <t>Gedung The Energy Lantai 23, 28, 33, 35, 36, 37, 38, 39 SCBD Lot. 11A Jl. Jend. Sudirman Kav. 52-53, Jakarta 12195</t>
  </si>
  <si>
    <t>021-2995-4132</t>
  </si>
  <si>
    <t xml:space="preserve">The Energy Building 
23, 26, 33, 35, 36,37, 38, 39th Fl,  
SCBD Lot. 11A Jl. Jend. Sudirman      </t>
  </si>
  <si>
    <t>No. Telp: (021) 29954000
No. Fax:  (021) 29954001</t>
  </si>
  <si>
    <t>Penguatan usaha agribisnis organik</t>
  </si>
  <si>
    <t>Kelurahan Pamusian, Kec.Tarakan Tengah, Kota Tarakan, Prov. Kalimantan Utara</t>
  </si>
  <si>
    <t>Dukungan untuk Pelaksanaan Vaksinasi Dosis Pertama</t>
  </si>
  <si>
    <t>Pekerja &amp; Masyarakat</t>
  </si>
  <si>
    <t>Kelurahan Juata Laut, Kampung Enam, Pamusia, Kec. Tarakan Utara, Tarakan Timur, Tarakan Tengah, Kota Tarakan, Prov. Kalimantan Utara</t>
  </si>
  <si>
    <t>Program Mobil Pustaka</t>
  </si>
  <si>
    <t>Lomba E-Commerce tingkat Mahasiswa</t>
  </si>
  <si>
    <t>Pengecoran jalan masyarakat</t>
  </si>
  <si>
    <t>Kelurahan Mamburungan Timur, Kec. Tarakan Timur, Kota Tarakan, Prov. Kalimantan Utara</t>
  </si>
  <si>
    <t>Dukungan material pembangunan masjid</t>
  </si>
  <si>
    <t>Dukungan pembangunan taman ramah anak</t>
  </si>
  <si>
    <t>Kelurahan Karang Harapan, Kec. Tarakan Utara, Kota Tarakan, Prov. Kalimantan Utara</t>
  </si>
  <si>
    <t>Program Pengelolaan Taman Industri Sampah</t>
  </si>
  <si>
    <t>Dukungan Program Kampung Iklim - Pembuatan Bak Penampungan Sumber Mata Air</t>
  </si>
  <si>
    <t>Kelurahan Mamburungan, Kec. Tarakan Timur, Kota Tarakan, Prov. Kalimantan Utara</t>
  </si>
  <si>
    <t>Gedung The Energy Lantai 23, 28, 33, 35, 36, 37, 38, 39 SCBD Lot. 11A Jl. Jend. Sudirman Kav. 52-53, Jakarta 12196</t>
  </si>
  <si>
    <t>021-2995-4133</t>
  </si>
  <si>
    <t>Medco Energi Madura Offshore Pty. Ltd.</t>
  </si>
  <si>
    <t>Madura Offshore Blok, East Java Sea</t>
  </si>
  <si>
    <t>Medco Energi Madura Offshore Pty Ltd</t>
  </si>
  <si>
    <t>The Energy Building 38th floor, SCBD LOT 11A, Jl Jenderal Sudirman Kav 52-53, Kelurahan Senayan Kecamatan Kebayoran Baru Jakarta Selatan 12190</t>
  </si>
  <si>
    <t>PC Madura Ltd</t>
  </si>
  <si>
    <t>Yuzaini bin Md Yusof</t>
  </si>
  <si>
    <t>C.O. Petronas Carigali, Talavera Office Park Suite Lt.3, Jl Letjen TB Simatupang Kav 22-26, Cilandak Barat, Cilandak, Kota Adm Jakarta Selatan, DKI Jakarta 12430</t>
  </si>
  <si>
    <t>Telp: 021-759-25200
Fax: 021-759-25222</t>
  </si>
  <si>
    <t>PT Petrogas Pantai Madura</t>
  </si>
  <si>
    <t>Jonny Karli</t>
  </si>
  <si>
    <t>The Bellezza Office Tower Lt.11 , Jl.Letjen Soepeno No.34 Permata Hijau Jakarta Selatan</t>
  </si>
  <si>
    <t>Telp   : 021 30027197
Moble : +62 815-9704-013</t>
  </si>
  <si>
    <t>a. Pengadaan perlengkapan kelompok nelayan
b. Pengadaan perlengkapan Pertukangan
c. Pengadaan perlengkapan kelompok pertanian
d. Program pemberdayaan perempuan
e. Program pemberdayaan pemuda
f. Pengadaan perlengkapan kegiatan masyarakat
g. Penyuluhan peningkatan kapasitas SDM Kecamatan Giligenting</t>
  </si>
  <si>
    <t>a. Nelayan
b. Karang Taruna
c. Perempuan (PKK)
d. Masyarakat</t>
  </si>
  <si>
    <t xml:space="preserve">a. Donasi untuk bencana erupsi gunung semeru
b. Dukungan bantuan kegiatan masyarakat desa
</t>
  </si>
  <si>
    <t>Kabupaten Lumajang dan Kabupaten Sumenep</t>
  </si>
  <si>
    <t>a. Pembangunan fasilitas umum pengaspalan jalan Dusun Dadap Desa Bringsang
b. Pembangunan fasilitas umum jalan rabat beton Dusun Aengkarang Desa Gedugan
c. Perbaikan ruang pelayanan masyarakat balai desa Galis
d. Pemavingan halaman sarana peribadatan desa Aenganyar
e. Pembangunan sarana umum berupa area parkir MTS Nurul Huda Desa Banbaru
f. Pembangunan unit MCK Madrasah Nurul Jadid Desa Gedugan
g. Bantuan pemavingan balai desa, pengecatan dan perbaikan perahu nelayan desa Lobuk dan
h. Pembangunan rumah singgah/sanggar seni di Dusun Gililabak Desa Kombang</t>
  </si>
  <si>
    <t xml:space="preserve">Program penanaman 1000 Pohon Cemara Udang di pesisir desa Kecamatan Giligenting
</t>
  </si>
  <si>
    <t>Kecamatan Giligenting</t>
  </si>
  <si>
    <t>Odira Energy Karang Agung</t>
  </si>
  <si>
    <t>Blok Karang Agung</t>
  </si>
  <si>
    <t>Banyuasin</t>
  </si>
  <si>
    <t>16 Januari 2007 s/d 15 Januari 2037</t>
  </si>
  <si>
    <t>Gedung Antam Office Park Tower B lt. 3 Jl. TB. Simatupang</t>
  </si>
  <si>
    <t>PT. Odira Energy Karang Agung</t>
  </si>
  <si>
    <t>Fuad Prabowo</t>
  </si>
  <si>
    <t>Gedung Antam Tower B  Lt.3 , Jl. TB Simatupang No.1 RT.010 RW.004, Tanjung Barat, Jagakarsa, Jakarta Selatan 12530</t>
  </si>
  <si>
    <t>karangagung.psc@odiraka.co.id</t>
  </si>
  <si>
    <t>Bantuan kepada warga sekitar yang terdampak covid 19</t>
  </si>
  <si>
    <t>Banyuasin, Kec. Sungai Lilin, Desa Sidoarjo</t>
  </si>
  <si>
    <t>Perbaikan Jalan Desa Kluang (Sekitar Site) dan Pembangunan Masjid/Pondok Pesantren</t>
  </si>
  <si>
    <t>Banyuasin, Kec. Sungai Lilin, Desa Kluang, Desa Sidoarjo</t>
  </si>
  <si>
    <t>PT. Pembangunan Perumahan Energi</t>
  </si>
  <si>
    <t>Jl. Penganten Ali No.42 Rt 006/006, Kelurahan Ciracas, Kecamatan Ciracas - Jakarta Timur</t>
  </si>
  <si>
    <t xml:space="preserve"> fuad.prabowo@odiraka.co.id</t>
  </si>
  <si>
    <t>PT PERTAMINA HULU ENERGI JAMBI MERANG</t>
  </si>
  <si>
    <t xml:space="preserve">JAMBI MERANG BLOCK, ONS. </t>
  </si>
  <si>
    <t>JAMBI</t>
  </si>
  <si>
    <t>: 10 Februari 2019 s/d 9 Febuari 2039</t>
  </si>
  <si>
    <t>: Jl. Letjen TB Simatupang Kav. 99 (Kebagusan), Pasar Minggu, Jakarta Selatan, DKI Jakarta Raya - 12520</t>
  </si>
  <si>
    <t>: Senior Manager Finance Regional 1</t>
  </si>
  <si>
    <t>Senior Manager Finance Regional 1</t>
  </si>
  <si>
    <t xml:space="preserve"> 021 2963 4905/06</t>
  </si>
  <si>
    <t xml:space="preserve"> Finance Manager</t>
  </si>
  <si>
    <t>PT. Pertamina Hulu Energi Jambi Merang</t>
  </si>
  <si>
    <t>Jaffee Arizon Suardin</t>
  </si>
  <si>
    <t>Jl. Letjen TB Simatupang Kav. 99 (Kebagusan), Pasar Minggu, Jakarta Selatan, DKI Jakarta Raya - 12520</t>
  </si>
  <si>
    <t>Pelatihan Pengembangan Usaha Kecil &amp; Menengah (UKM) di sekitar wilayah Operasi PHE Jambi Merang (Pengembangan Budidaya Lebah Madu)</t>
  </si>
  <si>
    <t>6 Kelompok Budidaya Lebah Madu di 6 Desa Binaan</t>
  </si>
  <si>
    <t>60 Orang</t>
  </si>
  <si>
    <t>1. Desa Sakean, Desa Sungai Terap, Desa Solok,Kec. Kumpeh Ulu, Kab. Muaro Jambi
2. Desa Rantau Karya, Desa Pandan Lagan, Desa Suka Maju, Kec. Geragai, Kab. Tanjabtim</t>
  </si>
  <si>
    <t>Pelatihan Tenaga Kesehatan di wilayah sekitar operasi PHE Jambi Merang</t>
  </si>
  <si>
    <t>Bidan Desa &amp; Kader Posyandu di 18 Desa Binaan</t>
  </si>
  <si>
    <t>36 Orang</t>
  </si>
  <si>
    <t>Desa Margo Mulyo, Bero Jaya Timur, Simpang Tungkal, Beji Mulyo Kec. Tungkal Jaya,  Desa Mendis, Mendis Jaya Kec. Bayung Lencir, Desa Sakean, Solok, Sungai Terap Kec Kumpeh Ulu, Desa Talang Kerinci, Sungai Gelam, Ladang Panjang Kec Sungai Gelam, Desa Sekumbung, Teluk Jambu, Kemingking Dalam Kec.Taman Rajo, Desa Rantau Karya, Suka Maju, Pandan Lagan  Kec. Geragai</t>
  </si>
  <si>
    <t>Sekolah Cinta Bumi Zero Plastic Berbasis Teknologi</t>
  </si>
  <si>
    <t>SDN 2 Suka Jaya</t>
  </si>
  <si>
    <t>350 Siswa &amp; Guru</t>
  </si>
  <si>
    <t>Desa Mekar Jaya, Kec. Bayung Lencir, Kab. Muba</t>
  </si>
  <si>
    <t>1.Perhutanan sosial inovatif
2. Desa Cinta Bumi Tanggap Api Berbasis Wisata Embung Desa
3. Desa Siaga Berbasis Pemberdayaan Masyarakat Edukatif</t>
  </si>
  <si>
    <t>1. Gapoktanhut Berkah Hijau Lestari, REPAIR (regu Peduli Air) dan warga SAD, PKK Dusun 7, Kelompok Budidaya Ayam
2. Ketan Adem (Kelompok Tanggap Api Desa Mendis, Bumdes Mendis, PKK Mendis
3. Kelompok Budidaya Ayam, Kelompok Budidaya Ikan, PKK Desa Mendis Jaya, Kelompok Wanita Tani</t>
  </si>
  <si>
    <t>1. 600 Orang
2. 550 Orang
3. 450 Orang</t>
  </si>
  <si>
    <t>1. Dusun 7, Desa Muara Medak, Kec. Bayung Lencir, Kab. Muba
2. Desa Mendis, Kec. Bayung Lencir, Kb. Muba
3. Desa Mendis Jaya, Kec. Bayung Lencir, Kab. Muba</t>
  </si>
  <si>
    <t xml:space="preserve">1. Rp 776.752.220
2. Rp 250.000.000
3. Rp 590.999.100 </t>
  </si>
  <si>
    <t>Erick Thohir (Menteri BUMN RI)</t>
  </si>
  <si>
    <t>: PT Pertamina Hulu Energi Kampar</t>
  </si>
  <si>
    <t>: Indragiri Hulu dan Pelalawan</t>
  </si>
  <si>
    <t>: 1 Januari 2016 s/d 31 Desember 2036</t>
  </si>
  <si>
    <t>: PHE Tower JL. TB Simatupang Kav 99 Jakarta Selatan 12520</t>
  </si>
  <si>
    <t>: 021 2954 7000</t>
  </si>
  <si>
    <t>PT Pertamina Hulu Energi Kampar</t>
  </si>
  <si>
    <t>PHE Tower Jl TB Simatupang Kav 99</t>
  </si>
  <si>
    <t>Pelatihan UMKM  Pengembangan kewirausahaan Ibu-ibu dan remaja</t>
  </si>
  <si>
    <t>Desa</t>
  </si>
  <si>
    <t>Desa Pematang Tinggi Kec. Kerumutan. Kba. Pelalawan, Riau</t>
  </si>
  <si>
    <t>Pemotongan Program Covid Nasional</t>
  </si>
  <si>
    <t>SKK Migas Sumbagut</t>
  </si>
  <si>
    <t>Inisiasi dari SKK Migas Sumbagut</t>
  </si>
  <si>
    <t>Pendampingan kegiatan Program Kampung Iklim ( PROKLIM) oleh KLKH Tingkat Nasional di Dusun Palma Sari dan Sawit Mukti Desa Pematang Tinggi Kec. Kerumutan Kab. Pelalawan, Riau</t>
  </si>
  <si>
    <t>Dusun</t>
  </si>
  <si>
    <t>Dusun Palma Sari dan Dusun Sawit Mukti, Desa Pematang Tinggi, Kec. Kerumutan, Kab.Pelalawan</t>
  </si>
  <si>
    <t>PT. Pertamina Hulu Energi Kampar</t>
  </si>
  <si>
    <t>: Senior Manager Finance Regional 2</t>
  </si>
  <si>
    <t>: 021 2954 7001</t>
  </si>
  <si>
    <t>PT. Pertamina Hulu Energi Raja Tempirai</t>
  </si>
  <si>
    <t>: Head of Control</t>
  </si>
  <si>
    <t>: 021 - 7854 8015</t>
  </si>
  <si>
    <t>BP Berau Ltd</t>
  </si>
  <si>
    <t>Agustomo Rahmadi</t>
  </si>
  <si>
    <t>Perkantoran Hijau Arkadia Jl. Tb Simatupang Kav.88 Tower G-3 Jakarta Selatan</t>
  </si>
  <si>
    <t>agustomo.rahmadi@bp.com</t>
  </si>
  <si>
    <t>MI Berau BV</t>
  </si>
  <si>
    <t>Katsuhiko Bando</t>
  </si>
  <si>
    <t>Arkadia Green Park, Tower F, 7th floor, suite 705
Jl. Let. Jend. TB Simatupang Kav.88
Jakarta Selatan - 12520
Telp : 021-27874426
Fax : 021-27874427</t>
  </si>
  <si>
    <t>katsuhiko.bando@mi-berau.com</t>
  </si>
  <si>
    <t>Nippon Oil Exploration (Berau) Ltd</t>
  </si>
  <si>
    <t>Yusuke Sakakibara</t>
  </si>
  <si>
    <t>1-1-2, Otemachi, Chiyoda-ku
Tokyo JAPAN 100-8163</t>
  </si>
  <si>
    <t>sakakibara.yusuke@jxgr.com</t>
  </si>
  <si>
    <t>KG Berau Petroleum Ltd</t>
  </si>
  <si>
    <t>Satoshi Sekino</t>
  </si>
  <si>
    <t>2-1 Otemachi 1-chome, Chiyoda-ku,  Tokyo  100-8631, JAPAN</t>
  </si>
  <si>
    <t>S.Sekino@mitsui.com</t>
  </si>
  <si>
    <t xml:space="preserve"> BP Berau Ltd</t>
  </si>
  <si>
    <t>1. STUDI</t>
  </si>
  <si>
    <t xml:space="preserve">2. EKONOMI </t>
  </si>
  <si>
    <t>Penguatan usaha masyarakat local dibidang Usaha Teknis (SKT) bagi Masyarakat Suku Asli</t>
  </si>
  <si>
    <t>12 orang</t>
  </si>
  <si>
    <t>Teluk Bintuni
Kota/Kab Sorong</t>
  </si>
  <si>
    <t>Penguatan usaha masyarakat local dibidang Usaha Garment (SKB) bagi Masyarakat Suku Asli</t>
  </si>
  <si>
    <t>28 orang</t>
  </si>
  <si>
    <t>Teluk Bintuni
Manokwari
Sorong</t>
  </si>
  <si>
    <t>Penguatan usaha masyarakat local dibidang Layanan Pengembangan Bisnis (SIK) bagi Pengusaha Lokal yang berasal dari masyarakat suku Asli</t>
  </si>
  <si>
    <t>65 perusahaan</t>
  </si>
  <si>
    <t>Teluk Bintuni</t>
  </si>
  <si>
    <t>Penguatan usaha bagi Masyarakat Lokal di Bidang Transportasi Air untuk mendukung peningkatan ekonomi bagi masyarakat IP di Teluk Bintuni dan sekitarnya</t>
  </si>
  <si>
    <t>69 orang</t>
  </si>
  <si>
    <t xml:space="preserve">Penguatan usaha masyarakat local dibidang Jasa Cuci Baju yang dikelola oleh masyarakat suku Asli Bintuni </t>
  </si>
  <si>
    <t>5 orang</t>
  </si>
  <si>
    <t xml:space="preserve">Penguatan usaha masyarakat local dibidang Jasa Scaffolding dan Sertifikasi APAR yang dikelola oleh  Masyarakat Suku Asli di Kabupaten Teluk Bintuni </t>
  </si>
  <si>
    <t>Penguatan usaha masyarakat lokal di bidang jasa transportasi dan perbaikan mobil yang dikelola suku asli kabupaten Bintuni (SLP)</t>
  </si>
  <si>
    <t>10 orang</t>
  </si>
  <si>
    <t>Memperkuat usaha Koperasi Stocking Point untuk memenuhi komitmen supply produk lokal  65% untuk operasi dan 10 % untuk project</t>
  </si>
  <si>
    <t>488 orang</t>
  </si>
  <si>
    <t>Teluk Bintuni &amp; Fakfak</t>
  </si>
  <si>
    <t>Peningkatan kapasitas dan pengembangan usaha  mini market  sebagai upaya pengembangan pasar alternatif bagi produk UMKM dari  kampung-kampung disekitar wilayah Operasi Tangguh LNG.</t>
  </si>
  <si>
    <t>197 orang</t>
  </si>
  <si>
    <t>Pengembangan usaha yang berbasis pertanian, perikanan, dan  peternakan, serta produk turunannya untuk mendukung penganekaragaman jenis produk yang disupply  pada tahap  operasi, serta memenuhi pasar  di luar Tangguh LNG</t>
  </si>
  <si>
    <t xml:space="preserve">74 orang
</t>
  </si>
  <si>
    <t>Peningkatan dan perluasan akses keuangan bagi Masyarakat Asli melalui pengembangan Lembaga Keuangan Mikro melalui  UBSP dan KSP di wilayah</t>
  </si>
  <si>
    <t>127 orang</t>
  </si>
  <si>
    <t>Fakfak</t>
  </si>
  <si>
    <t>3. PENDIDIKAN</t>
  </si>
  <si>
    <t>Program Peningkatan Kualitas Pendidikan Tingkat Dasar dan Menengah (BSEP)</t>
  </si>
  <si>
    <t>3.613 siswa</t>
  </si>
  <si>
    <t xml:space="preserve">Program Pengembangan Sekolah Model (Flagship School) di Kabupaten Teluk Bintuni </t>
  </si>
  <si>
    <t>392 siswa</t>
  </si>
  <si>
    <t>Bantuan Tenaga Guru Untuk Mendukung KBM Pada Kampung Berdampak</t>
  </si>
  <si>
    <t xml:space="preserve">28 orang guru
</t>
  </si>
  <si>
    <t>Program Beasiswa &amp; pendampingan siswa/i</t>
  </si>
  <si>
    <t>80 orang</t>
  </si>
  <si>
    <t>Teluk Bintuni dan Fakfak</t>
  </si>
  <si>
    <t>Pemberdayaan 3 marga masyarakat Sumuri (YPMS) terdampak operasi Tangguh</t>
  </si>
  <si>
    <t>20 orang</t>
  </si>
  <si>
    <t>Peningkatan kapasitas bagi aparat PEMDA, BAPPEDA, Pemerintah Kampung, Pemerintah Distrik, Masyarakat Sipil dan LSM di Bintuni dan Fakfak</t>
  </si>
  <si>
    <t>2 pemerintah kabupaten (Bintuni dan Fakfak)</t>
  </si>
  <si>
    <t>PPM bersama wilayah Pamalu bidang Pendidikan</t>
  </si>
  <si>
    <t>4. PENGEMBANGAN INFRASTRUKTUR</t>
  </si>
  <si>
    <t>Program Penataan Lingkungan Perumahan untuk Penduduk Asli Pesisir Utara Distrik Weriagar, Distrik Tomu dan Distrik Taroi</t>
  </si>
  <si>
    <t>61 kepala keluarga</t>
  </si>
  <si>
    <t>Bintuni</t>
  </si>
  <si>
    <t>Pemeliharaan fasilitas umum layanan masyarakat</t>
  </si>
  <si>
    <t>78 orang</t>
  </si>
  <si>
    <t xml:space="preserve">5. PEMELIHARAAN LINGKUNGAN HIDUP </t>
  </si>
  <si>
    <t>Program Pelestarian Lingkungan di sekitar daerah operasi Tangguh LNG</t>
  </si>
  <si>
    <t>3 orang</t>
  </si>
  <si>
    <t>6. KESEHATAN</t>
  </si>
  <si>
    <t>Peningkatan Kapasitas &amp; Pelayanan Kesehatan Masyarakat</t>
  </si>
  <si>
    <t>11.441 orang</t>
  </si>
  <si>
    <t>Teluk Bintuni, Fakfak dan Manokwari Selatan</t>
  </si>
  <si>
    <t>PPM bersama wilayah Pamalu di bidang kesehatan</t>
  </si>
  <si>
    <t>7. BENCANA ALAM</t>
  </si>
  <si>
    <t>PHE Raja Tempirai</t>
  </si>
  <si>
    <t>Raja/Pendopo Block</t>
  </si>
  <si>
    <t>: 021 - 7854 8016</t>
  </si>
  <si>
    <t>BP Muturi Holding BV</t>
  </si>
  <si>
    <t>Tangguh - PSC Berau</t>
  </si>
  <si>
    <t>Tangguh - PSC Muturi</t>
  </si>
  <si>
    <t>Pali</t>
  </si>
  <si>
    <t>Jakarta Selatan</t>
  </si>
  <si>
    <t>DKI Jakarta</t>
  </si>
  <si>
    <t>BP Muturi Holding B.V</t>
  </si>
  <si>
    <t>CNOOC Muturi Ltd</t>
  </si>
  <si>
    <t xml:space="preserve">Wang Jimei </t>
  </si>
  <si>
    <t>Jakarta Stock Exchange Building
19th floor, Tower 1 
Jl. Jend. Sudirman Kav. 52
Jakarta 12190</t>
  </si>
  <si>
    <t>wangjm1@cnooc.com.cn</t>
  </si>
  <si>
    <t>Indonesia Natural Gas Resources Muturi, Inc.</t>
  </si>
  <si>
    <t>Hisao Tomiki
(cc: Masato Nakahara)</t>
  </si>
  <si>
    <t xml:space="preserve">Menara BCA 47th Fl, 
Suite 4701  Grand Indonesia
Jl. M.H. Thamrin No. 1
Jakarta 10310 </t>
  </si>
  <si>
    <t>tomiki@lngjapan.com
(cc: nakahara@lngjapan.com)</t>
  </si>
  <si>
    <t xml:space="preserve"> BP Muturi Holding BV</t>
  </si>
  <si>
    <t>Medco E&amp;P Natuna Ltd.</t>
  </si>
  <si>
    <t>: Manager Finance</t>
  </si>
  <si>
    <t>Chevron Makassar Limited</t>
  </si>
  <si>
    <t>Wahyu Budiarto</t>
  </si>
  <si>
    <t>Sentral Senayan-1 office tower, 16th floor, Jl. Asia Afrika No. 8, Jakarta 10270</t>
  </si>
  <si>
    <t>021 509-13888
wbud@chevron.com</t>
  </si>
  <si>
    <t>PT. Pertamina Hulu Energi Makassar Strait</t>
  </si>
  <si>
    <t>Arief Hediyanto Roehadi</t>
  </si>
  <si>
    <t>PHE Tower 25th floor, Jl. TB Simatupang Kav 99, Jakarta Selatan – 12520</t>
  </si>
  <si>
    <t>T: 021 – 2954 7000 / 
F: 021 – 2952 9076
arief.hediyanto@pertamina.com</t>
  </si>
  <si>
    <t>Tiptop Makassar Limited</t>
  </si>
  <si>
    <t>Mr. Qin Shenggao</t>
  </si>
  <si>
    <t>Wisma GKBI 11th floor, Jl. Jendral Sudirman no 28, Jakarta 10210</t>
  </si>
  <si>
    <t>021 5790-2692
sgqin.sipc@sinopec.com</t>
  </si>
  <si>
    <t>FQR</t>
  </si>
  <si>
    <t>MSCF</t>
  </si>
  <si>
    <t xml:space="preserve"> Chevron Makassar Ltd</t>
  </si>
  <si>
    <t>(COST REC)
1. Program COVID-19 Bantuan Masker kepada masyarakat Prov. Kalimantan Timur melalui Polda Kaltim &amp; SKK Migas Kalsul</t>
  </si>
  <si>
    <t>(COST REC)
Polda Kaltim &amp; SKK Migas Kalsul</t>
  </si>
  <si>
    <t>Masyarakat Kota Balikpapan</t>
  </si>
  <si>
    <t>(COST REC)
Provinsi Kalimantan Timur</t>
  </si>
  <si>
    <t>2. Kegiatan Sapa Wartawan dengan menyediakan paket sembako bagi wartawan Prov. Kalimantan Timur</t>
  </si>
  <si>
    <t>PWI Kalimantan Timur &amp; SKK Migas Kalsul</t>
  </si>
  <si>
    <t>30 wartawan Prov. Kalimantan Timur</t>
  </si>
  <si>
    <t>3. Program pembagian Covid-19 Sembako untuk masyarakat di Prov. Kalimantan Timur</t>
  </si>
  <si>
    <t>Polda Kaltim &amp; SKK Migas Kalsul</t>
  </si>
  <si>
    <t>100 Masyarakat Kota Balikpapan</t>
  </si>
  <si>
    <t xml:space="preserve">4. Program Sinergi bersama - Bantuan Covid-19 SKK Migas – KKKS bekerja sama dengan Majelis Ulama Indonesia (“MUI”). </t>
  </si>
  <si>
    <t>Majelis Ulama Indonesia (MUI) &amp; SKK Migas Kalsul</t>
  </si>
  <si>
    <t>Masyarakat Prov. Kalimantan Timur</t>
  </si>
  <si>
    <t xml:space="preserve">(NCR): 
1. Program vaksinasi massal bagi masyarakat umum, penyandang disabilitas, anak berkebutuhan khusus serta kelompok rentan </t>
  </si>
  <si>
    <t>(NCR): 
5 kelompok masyarakat (anak sekolah, remaja, dewasa, penyandang disabilitas, kelompok rentan)</t>
  </si>
  <si>
    <t>(NCR): 
17,864 orang tervaksinasi</t>
  </si>
  <si>
    <t>(NCR)
Provinsi DKI Jakarta, Jawa Barat: Kota Bandung dan Kota Bekasi</t>
  </si>
  <si>
    <t xml:space="preserve">2. Training pengelolaan warehouse untuk penyimpanan bantuan bencana bagi pekerja Kementerian Kesehatan </t>
  </si>
  <si>
    <t>13 orang karyawan bagian gudang</t>
  </si>
  <si>
    <t>(COST REC)
Bantuan program simposium nasional dan konsolidasi akbar Permikomnas 2021</t>
  </si>
  <si>
    <t>(COST REC)
Perhimpunan Mahasiswa dan Komputer Nasional (Permikomnas)</t>
  </si>
  <si>
    <t>Seluruh Ikatan/Himpunan Mahasiswa dari berbagai universitas dan jurusan</t>
  </si>
  <si>
    <t>(COST REC)
Makassar, Sulawesi Selatan</t>
  </si>
  <si>
    <t>Chevron Makassar Ltd</t>
  </si>
  <si>
    <t xml:space="preserve"> PT. Chevron Pacific Indonesia</t>
  </si>
  <si>
    <t>Albert B.M. Simanjuntak</t>
  </si>
  <si>
    <t xml:space="preserve"> 021 509-13888
abmsima@chevron.com</t>
  </si>
  <si>
    <t xml:space="preserve"> PT Chevron Pacific Indonesia</t>
  </si>
  <si>
    <t>Barrels</t>
  </si>
  <si>
    <t>(COST REC): Sponsorship kegiatan masyarakat dibidang keagamaan, sosial, budaya, olah raga, kepemudaan</t>
  </si>
  <si>
    <t>(COST REC) Masyarakat Riau dan Nasional</t>
  </si>
  <si>
    <t>(COST REC) Riau, Jakarta</t>
  </si>
  <si>
    <t xml:space="preserve">(COST REC)
1. Pengembangan Sumur Air Bersih di Wilayah Operasi / Revisi (Perbaikan Fasilitasi Air Bersih / MCK di Wilayah Operasi) </t>
  </si>
  <si>
    <t>(COST REC): 
Program Lanjutan</t>
  </si>
  <si>
    <t xml:space="preserve">(COST REC) 
Provinsi Riau: 12 Kabupaten/Kota: Pekanbaru, Siak, Kampar, Bengkalis, Rokan Hilir, Rokan Hulu, Dumai, Meranti, Indragiri Hulu, Indragiri Hilir, Pelalawan, Kuantan Singingi. </t>
  </si>
  <si>
    <t>2. Work Force Developoment Tahun ke 3 - Pelatihan dan sertifikasi Ahli Keamanan, Kesehatan dan Keselamatan Kerja (AK3) Muda, Operator K3 Migas dan Operator Alat Berat Dump Truck.</t>
  </si>
  <si>
    <t xml:space="preserve">103 lulusan SMK </t>
  </si>
  <si>
    <t>3. Pertanian Terpadu Masyarakat Tempatan (Program Lanjutan)</t>
  </si>
  <si>
    <t>&gt;30 anggota kelompok tani Sakai</t>
  </si>
  <si>
    <t xml:space="preserve">4. Pengembangan Desa Wisata Kampung Patin di Kab. Kampar Tahun ke-2 </t>
  </si>
  <si>
    <t xml:space="preserve">300 orang perserta pelatihan dan pendampingan </t>
  </si>
  <si>
    <t>5. Pengembangan Sentra Ekonomi Kreatif LAMR</t>
  </si>
  <si>
    <t xml:space="preserve">&gt;50 UMKM desa </t>
  </si>
  <si>
    <t>6. Bantuan bibit ikan dan pakan</t>
  </si>
  <si>
    <t>Kelompok  Keramba Ikan Ulak Ajo Jatuh</t>
  </si>
  <si>
    <t>1 kelompok</t>
  </si>
  <si>
    <t>7. Bantuan mesin composting untuk mendukung kelompok pertanian lokal</t>
  </si>
  <si>
    <t>Yayasan Aman Tani Makmur</t>
  </si>
  <si>
    <t>8. Bantuan alat tangkap nelayan</t>
  </si>
  <si>
    <t>Himpunan Nelayan Seluruh Indonesia cabang Dumai</t>
  </si>
  <si>
    <t>9. Bantuan kegiatan optimalisasi lahan pekarangan pangan lestari (P2L)</t>
  </si>
  <si>
    <t>Kelompok wanita pecinta tanaman, Kepenghuluan Melayu Besar</t>
  </si>
  <si>
    <t>(COST REC): 
Perbantuan Percepatan Penangan COVID 19 - Dukungan Sinergi Penanggulangan Covid 19 bersama Komisi VII dan Majelis Ulama Indonesia (MUI)</t>
  </si>
  <si>
    <t>(COST REC) 
Masyarakat DKI Jakarta, Kota Jambi, Semarang, Siodarjo, Wajo Sulawesi Selatan</t>
  </si>
  <si>
    <t>(COST REC) 
Masyarakat DKI Jakarta, Kota Jambi, Semarang, Siodarjo, Wajo</t>
  </si>
  <si>
    <t>(COST REC)
DKI Jakarta, Provinsi Sumatera, Jawa Tengah, Jawa Timur, Sulawesi Selatan</t>
  </si>
  <si>
    <t>(COST REC) 
1. Pelatihan peningkatan kapasitas sumber daya manusia untuk kewirausahaan kepada penerima manfaat program PPM</t>
  </si>
  <si>
    <t>(COST REC): 
400 orang peserta pelatihan</t>
  </si>
  <si>
    <t>(COST REC): 
Provinsi Riau: Kabupaten Rokan Hilir, Bengkalis, Dumai, Kampar, Siak, Duri dan Pekanbaru</t>
  </si>
  <si>
    <t>2. Bantuan dukungan kegiatan Leadership Intermediate Training (LK II)</t>
  </si>
  <si>
    <t>Himpunan Mahasiswa Islam cabang Dumai</t>
  </si>
  <si>
    <t>3. Bantuan peralatan sekolah</t>
  </si>
  <si>
    <t>Yayasan Pendidikan Imanuel Duri</t>
  </si>
  <si>
    <t>(COST REC)
1. Program bersama masyarakat dalam rangka pengamanan objek vital nasional (terkait illegal tapping)</t>
  </si>
  <si>
    <t xml:space="preserve">(COST REC)
35 pengusaha mikro/kecil  </t>
  </si>
  <si>
    <t>(COST REC)
20 Desa, 13 Kecamatan, 6 Kabupaten di Provinsi Riau</t>
  </si>
  <si>
    <t>2. Pembangunan Drainase</t>
  </si>
  <si>
    <t>3. Taman CSR Gate 3 Angsana</t>
  </si>
  <si>
    <t>4. TAHURA Site Plan Development</t>
  </si>
  <si>
    <t>5. Bantuan pembangunan lapangan Futsal Bangko Permata</t>
  </si>
  <si>
    <t>Ikatan Pemuda Peduli Lingkungan Kep. Bangko Permata (IPPL. BP)</t>
  </si>
  <si>
    <t>Masyarakat di Kec. Bangko Pusako</t>
  </si>
  <si>
    <t>6. Bantuan perbaikan Tugu Bundaran Putri Tujuh kota Dumai</t>
  </si>
  <si>
    <t>Masyarakat kota Dumai</t>
  </si>
  <si>
    <t xml:space="preserve">(COST REC)
1. Program Pencegahan KARHUTLA </t>
  </si>
  <si>
    <t>(COST REC)</t>
  </si>
  <si>
    <t>(COST REC)
Provinsi Riau: Kabupaten Bengkalis, Kabupaten Siak, Kabupaten Rohil</t>
  </si>
  <si>
    <t>2. Program Konservasi Satwa Liar dan Hutan Talang Lanjutan</t>
  </si>
  <si>
    <t>Masyarakat/petani di 2 desa; desa Pinggir &amp; desa Balairaja</t>
  </si>
  <si>
    <t>3. Penyiapan UMKM Kelompok Tani Hutan, Mangrove, dan Gambut Kemitraan dengan Jaringan Masyarakat Program Riau</t>
  </si>
  <si>
    <t>UMKM Kelompok Tani Hutan binaan KPH DLHK Riau (&gt;40 desa)</t>
  </si>
  <si>
    <t>(NCR)
1. Program kemitraan restorasi lahan gambut (Peatland Initiative)</t>
  </si>
  <si>
    <t>(NCR)
21 Desa Peduli Gambut (DPG)</t>
  </si>
  <si>
    <t>(NCR) 
Provinsi Riau dan DKI Jakarta</t>
  </si>
  <si>
    <t>2. Program Bank Sampah bersama Univ. Lancang Kuning (UNILAK) Tahun ke-2</t>
  </si>
  <si>
    <t>Masyarakat di sekitar Unilak, Rumbai Pesisir, Minas, Siak dan Duri</t>
  </si>
  <si>
    <t>3. Riau Mangrove Restoration (MERA)</t>
  </si>
  <si>
    <t>Yayasan Konservasi Alam Nusantara</t>
  </si>
  <si>
    <t xml:space="preserve">Masyarakat Bengkalis, Dumai dan Muara Angke Jakarta  </t>
  </si>
  <si>
    <t>PSC Makassar Strait; PSC Makassar Strait TCC</t>
  </si>
  <si>
    <t>Rokan PSC</t>
  </si>
  <si>
    <t>Bengkalis, Kampar, Rokan Hilir, Rokan Hulu, Siak</t>
  </si>
  <si>
    <t>(Offshore)</t>
  </si>
  <si>
    <t>31 Mei 2019 s/d 30 Mei 2039</t>
  </si>
  <si>
    <t>Chevron Rapak, Ltd.</t>
  </si>
  <si>
    <t>ENI Rapak Limited</t>
  </si>
  <si>
    <t>Diego Portoghese</t>
  </si>
  <si>
    <t>Pondok Indah Office Tower 3 Floor 19-22, Jl. Sultan Iskandar Muda Kav.V-TA RT.04 RW.03 , Kebayoran Lama, Jakarta Selatan, DKI Jakarta Raya 13210</t>
  </si>
  <si>
    <t xml:space="preserve">021-30404000
</t>
  </si>
  <si>
    <t>Tiptop Rapak Limited</t>
  </si>
  <si>
    <t>Chevron Rapak Ltd</t>
  </si>
  <si>
    <t xml:space="preserve"> Chevron Rapak Ltd</t>
  </si>
  <si>
    <t>31 Desember 2035</t>
  </si>
  <si>
    <t>31 Desember 2036</t>
  </si>
  <si>
    <t>26 Januari 1990 – 25 Januari 2020; 26 Januari 2020 - 25 Januari 2027</t>
  </si>
  <si>
    <t xml:space="preserve"> 9 Agustus 2001- 8 Agustus 2021</t>
  </si>
  <si>
    <t xml:space="preserve"> 04 Desember 1997 – 03 Desember 2027</t>
  </si>
  <si>
    <t xml:space="preserve"> Kalimantan Timur</t>
  </si>
  <si>
    <t xml:space="preserve"> Riau</t>
  </si>
  <si>
    <t xml:space="preserve"> BLOK KAMPAR  </t>
  </si>
  <si>
    <t xml:space="preserve"> PHE Tower Jl Letjen Simatupang Kav 99. Kebagusan Pasar Minggu Jakarta Selatan</t>
  </si>
  <si>
    <t xml:space="preserve"> Perkantoran Hijau Arkadia Jl. Tb Simatupang Kav.88 Tower D&amp;E Jakarta Selatan</t>
  </si>
  <si>
    <t xml:space="preserve"> Energy Equity Epic (Sengkang) Pty. Ltd</t>
  </si>
  <si>
    <t>: Finance Manager</t>
  </si>
  <si>
    <t>Energy Equity Epic (Sengkang) Pty.Ltd.Australia</t>
  </si>
  <si>
    <t>Stewart W.G.Elliott</t>
  </si>
  <si>
    <t>94 Seaforth Cerescent</t>
  </si>
  <si>
    <t xml:space="preserve">1. Peminjaman alat Manikin untuk training Reakksi Cepat </t>
  </si>
  <si>
    <t>Kwartir Pramuka Cab. Wajo</t>
  </si>
  <si>
    <t>Siwa Kec. Pitumpanua</t>
  </si>
  <si>
    <t>2. Bantuan manpower untuk Perbaikan AC</t>
  </si>
  <si>
    <t>Staf kantor Camat Gilireng</t>
  </si>
  <si>
    <t xml:space="preserve">Kel. Gilireng </t>
  </si>
  <si>
    <t xml:space="preserve">Pelatihan menjahit </t>
  </si>
  <si>
    <t>Kelompok Penjahit (Remaja putri &amp; ibu-ibu)</t>
  </si>
  <si>
    <t>Desa Lamata &amp; Desa Polewalie</t>
  </si>
  <si>
    <t>Program ternak sapi bergulir dan penggemukan sapi bergulir</t>
  </si>
  <si>
    <t>Kelompok ternak</t>
  </si>
  <si>
    <t>Desa Arajang, Alausalo, Laerung, Poleonro, Lamata,  Kec. Gilireng, Kel. Macanang Kec. Majauleng</t>
  </si>
  <si>
    <t>Pelatihan pembuatan pakan fermentasi untuk ternak sapi</t>
  </si>
  <si>
    <t>Desa Lamata Kec. Gilireng</t>
  </si>
  <si>
    <t xml:space="preserve">Bantuan bencana alam Gempa Bumi </t>
  </si>
  <si>
    <t>Masyarakat Umum</t>
  </si>
  <si>
    <t>Kab. Mamuju</t>
  </si>
  <si>
    <t>Bantuan bencana banjir</t>
  </si>
  <si>
    <t xml:space="preserve">Desa Alausalo, mamminasae, Poleonro, Kec. Gilireng &amp; Tempe </t>
  </si>
  <si>
    <t xml:space="preserve">Bantuan bencana angin puting beliung </t>
  </si>
  <si>
    <t>Desa Botto Kec. Takkalalla</t>
  </si>
  <si>
    <t>Desa Mattirowalie Kec. Maniangpajo &amp; Desa Pallimae, Woronge Kec. Sabbangparu</t>
  </si>
  <si>
    <t>Dukungan Kegiatan  Bidang Pendidikan</t>
  </si>
  <si>
    <t>Siswa SD, SMP</t>
  </si>
  <si>
    <t xml:space="preserve">Kel. Gilireng Kec. Gilireng </t>
  </si>
  <si>
    <t>Dukungan kegiatan bidang Keagamaan</t>
  </si>
  <si>
    <t>Desa Abbatireng &amp; Kab. Wajo</t>
  </si>
  <si>
    <t>Dukungan Kegiatan kemasyarakatan lainnya</t>
  </si>
  <si>
    <t>Kab. Wajo</t>
  </si>
  <si>
    <t>Kegiatan Bersama Stakeholder Daerah di Wilayah Kerja operasi</t>
  </si>
  <si>
    <t>Kec. Gilireng Kab. Wajo &amp; Mks</t>
  </si>
  <si>
    <t>Kegiatan Sapa Wartawan 2021</t>
  </si>
  <si>
    <t>Klp Wartawan Lokal ( PWI, JOIN, IWO, JMSI, MOI &amp; non organisasi</t>
  </si>
  <si>
    <t xml:space="preserve">Sengkang Kab. Wajo </t>
  </si>
  <si>
    <t>Program Beasiswa Prestasi dan Beasiswa Kurang Mampu</t>
  </si>
  <si>
    <t>SD, SMP, SMK Se Kec. Gilireng</t>
  </si>
  <si>
    <t>Kec. Gilireng</t>
  </si>
  <si>
    <t>Peningkatan pelayanan kegiatan di perpustakaan</t>
  </si>
  <si>
    <t>Siswa SD, SMP, SMK &amp; Masyarakat umum</t>
  </si>
  <si>
    <t>Kel. Gilireng Kec. Gilireng</t>
  </si>
  <si>
    <t>Pembangunan/ Rahab lapangan Bola Basket SMPN 1 Gilireng</t>
  </si>
  <si>
    <t>Siswa SMP &amp; tenaga pendidik SMPN 1 Gilireng</t>
  </si>
  <si>
    <t>Pembangunan lapangan SDN NO. 49 Alausalo Kec. Gilireng</t>
  </si>
  <si>
    <t>Siswa SD &amp; tenaga pendidik SD 49 Alausalo</t>
  </si>
  <si>
    <t>Desa Alausalo Kec. Gilireng</t>
  </si>
  <si>
    <t>Pembangunan lapangan SDN 42 Arajang Kec. Gilireng</t>
  </si>
  <si>
    <t>Siswa SD &amp; tenaga pendidik SD 42 Arajang</t>
  </si>
  <si>
    <t>Desa Arajang Kec. Gilireng</t>
  </si>
  <si>
    <t xml:space="preserve">Bantuan material WC utk SDN 253 Macanang </t>
  </si>
  <si>
    <t xml:space="preserve">Siswa SD &amp; tenaga pendidik SD 253 Macanang </t>
  </si>
  <si>
    <t>Kel. Macanang Kec. Majauleng</t>
  </si>
  <si>
    <t xml:space="preserve">Bantuan material pagar SDN 253 Macanang Kec. Majauleng </t>
  </si>
  <si>
    <t>Renovasi Masjid Jabal Nur Tana Bellangnge Dusun Maccongi</t>
  </si>
  <si>
    <t xml:space="preserve">Masyarakat Ds Arajang </t>
  </si>
  <si>
    <t xml:space="preserve">Desa Arajang Kec. Gilireng </t>
  </si>
  <si>
    <t xml:space="preserve">Bantuan 1000mtr Kabel jaringan listrik </t>
  </si>
  <si>
    <t>Masyarakat Desa Mamminasae</t>
  </si>
  <si>
    <t xml:space="preserve">Desa Mamminasae Kec. Gilireng </t>
  </si>
  <si>
    <t>Bantuan material Generator set dan microfon untuk masjid Al Ikhlas dan Masjid Abu Bakar Assiddiq</t>
  </si>
  <si>
    <t xml:space="preserve">Masyarakat Desa Polewalie </t>
  </si>
  <si>
    <t xml:space="preserve">Desa Polewalie Kec. Gilireng </t>
  </si>
  <si>
    <t xml:space="preserve">Bantuan material kipas angin untuk masjid Wahdatul Ummah </t>
  </si>
  <si>
    <t>Masyarakat Desa Lamata</t>
  </si>
  <si>
    <t xml:space="preserve">Bantuan material bangunan untuk Masjid Syuhada  </t>
  </si>
  <si>
    <t>Masyarakat Desa Liu</t>
  </si>
  <si>
    <t xml:space="preserve">Desa Liu Kec. Majauleng </t>
  </si>
  <si>
    <t xml:space="preserve">Bantuan material bahan bangunan pasca bencana kebakaran </t>
  </si>
  <si>
    <t>Warga Desa Mamminasae</t>
  </si>
  <si>
    <t>Desa Mamminasae Kec. Gilireng</t>
  </si>
  <si>
    <t>Bantuan material untuk pembanguan pagar Masjid Nurul Muhajirin</t>
  </si>
  <si>
    <t xml:space="preserve">Masyarakat Kel. Macanang </t>
  </si>
  <si>
    <t xml:space="preserve">Kel. Macanang Kec. Majauleng </t>
  </si>
  <si>
    <t xml:space="preserve">Bantuan material untuk pembangunan Madrasah Diniyah Takmiliyah Awaliyah oleh Yayasan Rahmah Hidayah Cendikia </t>
  </si>
  <si>
    <t>Masyarakat Kel. Atakkae</t>
  </si>
  <si>
    <t>Kel. Atakkkae Sengkang</t>
  </si>
  <si>
    <t>Bantuan material Gedung Bayangkari Polsek Gilireng</t>
  </si>
  <si>
    <t>Masyarakat Kec. Gilireng</t>
  </si>
  <si>
    <t xml:space="preserve">Pembangunan Ruang Pelayanan Administrasi Terpadu Kecamatan (PATEN) </t>
  </si>
  <si>
    <t>Pemasangan Baru Listrik 450 VA Bagi Keluarga Miskin</t>
  </si>
  <si>
    <t xml:space="preserve">Masyarakat Kec. Gilireng, Kec. Majauleng </t>
  </si>
  <si>
    <t xml:space="preserve">Kec. Gilireng, Kec. Majauleng </t>
  </si>
  <si>
    <t>Dukungan fasilitas Kesehatan dan Sanitasi Puskesmas Gilireng</t>
  </si>
  <si>
    <t>Bantuan mesin fogging utk puskesmas Gilireng</t>
  </si>
  <si>
    <t xml:space="preserve">Masyarakat Kec. Gilireng </t>
  </si>
  <si>
    <t>Kel. Gilireng</t>
  </si>
  <si>
    <t>Dukungan fasilitas sarana pelayanan Kesehatan di Puskesmas Gilireng (5 set AC, 2 buah Wastafel, 1 set dinamo air)</t>
  </si>
  <si>
    <t>Dukungan fasilitas kesehatan (penanganan covid-19)- Tempat cuci tangan utk Masjid AL Ijtihad</t>
  </si>
  <si>
    <t xml:space="preserve">Bantuan material untuk fasliltas air bersih di kantor kecamatan Majauleng </t>
  </si>
  <si>
    <t xml:space="preserve">Masyarakat Kec. Majauleng </t>
  </si>
  <si>
    <t>Kel. Paria Kec. Majauleng</t>
  </si>
  <si>
    <t>Pengeboran sumur air tanah dalam untuk Saranan Air Bersih</t>
  </si>
  <si>
    <t>Masyarakat Desa Abbatireng</t>
  </si>
  <si>
    <t>Desa Abbatireng Kec. Gilireng</t>
  </si>
  <si>
    <t>Revitalisasi posyandu</t>
  </si>
  <si>
    <t>Kelompok posyandu</t>
  </si>
  <si>
    <t xml:space="preserve">Desa Abbatireng, Poleonro, Lamata, Kel. Gilireng  Kec. Gilireng, Kel. Macanang Kec. Majauleng </t>
  </si>
  <si>
    <t>Program Pengelolaan Sampah di Daerah Operasi</t>
  </si>
  <si>
    <t xml:space="preserve">Bantuan motor 3 roda untuk </t>
  </si>
  <si>
    <t>Masyarakat Kel. Gilireng &amp; Desa Alausalo</t>
  </si>
  <si>
    <t>Kel. Gilireng &amp; Desa Alausalo</t>
  </si>
  <si>
    <t>Bantuan 2500 bibit Mangrove</t>
  </si>
  <si>
    <t xml:space="preserve">Masyarakat Kec. Pitumpanua </t>
  </si>
  <si>
    <t xml:space="preserve">Kec. Pitumpanua </t>
  </si>
  <si>
    <t>STEWART WILLIAM GEORGE ELLIOTT</t>
  </si>
  <si>
    <t>UNITED KINGKDOM</t>
  </si>
  <si>
    <t>(0825) 25280082</t>
  </si>
  <si>
    <t>ewc188@netvigator.com</t>
  </si>
  <si>
    <t>188 SEA VIEW, 21A TSO WO HANG VILLAGE, SAI KUNG NEW TERRITORY, HONG KONG</t>
  </si>
  <si>
    <t>PSC Rapak</t>
  </si>
  <si>
    <t>24 October 2000 s/d 23 October 2022</t>
  </si>
  <si>
    <t>Menara 165 Building, Lt. 20 Jl. TB Simatupang Kav,1 Jakarta 12560</t>
  </si>
  <si>
    <t>Sentral Senayan-1 office tower, 16th floor, Jl. Asia Afrika No. 8, Jakarta 10271</t>
  </si>
  <si>
    <t>Perkantoran Hijau Arkadia Jl. Tb Simatupang Kav.88 Tower D&amp;E Jakarta Selatan</t>
  </si>
  <si>
    <t xml:space="preserve"> 021 509-13888 ext.13526</t>
  </si>
  <si>
    <t xml:space="preserve"> 22 509-13888 ext.13526</t>
  </si>
  <si>
    <t xml:space="preserve"> 23 509-13888 ext.13526</t>
  </si>
  <si>
    <t xml:space="preserve"> 021-29407040 </t>
  </si>
  <si>
    <t>Energy Equity Epic (Sengkang) Pty. Ltd</t>
  </si>
  <si>
    <t xml:space="preserve"> Wajo</t>
  </si>
  <si>
    <t xml:space="preserve"> Sengkang</t>
  </si>
  <si>
    <t xml:space="preserve"> Sulawesi Selatan</t>
  </si>
  <si>
    <t>PT. Medco E &amp; P Lematang</t>
  </si>
  <si>
    <t>PT Chevron Pacific Indonesia</t>
  </si>
  <si>
    <t xml:space="preserve"> BLOK EAST SEPINGGAN</t>
  </si>
  <si>
    <t>Pondok Indah Office Tower 3 Floors 19-22, Jl. Sultan Iskandar Muda Kav. V-TA Jakarta 12310</t>
  </si>
  <si>
    <t>11 Desember 2018 s/d 19 Juli 2042</t>
  </si>
  <si>
    <t xml:space="preserve"> KALIMANTAN TIMUR</t>
  </si>
  <si>
    <t>: VP Finance</t>
  </si>
  <si>
    <t>021 3040 4000 / 021 3040 4040</t>
  </si>
  <si>
    <t>ENI EAST SEPINGGAN LIMITED</t>
  </si>
  <si>
    <t>Eni East Sepinggan Limited</t>
  </si>
  <si>
    <t>Pondok Indah Office Tower 3 Floors 19-22. Jl. Sultan Iskandar Muda Kav. V-TA RT.04 RW.03 Kebayoran Lama Jakarta Selatan DKI Jakarta 12310</t>
  </si>
  <si>
    <t>Telp :021 3040 4000
Fax. 021 3040 4040</t>
  </si>
  <si>
    <t>PT. PHE East Sepinggan</t>
  </si>
  <si>
    <t xml:space="preserve">Chalid Said Salim
</t>
  </si>
  <si>
    <t>Gedung PHE Tower Jl. Letjen TB Simatupang Kav 99, Kel. Kebagusan, Kec. Pasar Minggu Kota Adm. Jakarta Selatan, Prov. DKI Jakarta</t>
  </si>
  <si>
    <t>Telp :021 29547000
Fax. 021 29547086</t>
  </si>
  <si>
    <t xml:space="preserve">Neptune Energy East Sepinggan B.V. 
</t>
  </si>
  <si>
    <t>Eko Lumadyo</t>
  </si>
  <si>
    <t xml:space="preserve">Pondok Indah Office Tower II, 6th Fl., Jl. Sultan Iskandar Muda Kav. V-TA, Jakarta 12310 
</t>
  </si>
  <si>
    <t>Telp :021 5085 6400
Fax. 021 5085 6405</t>
  </si>
  <si>
    <t>A.STUDI</t>
  </si>
  <si>
    <t xml:space="preserve">B. EKONOMI </t>
  </si>
  <si>
    <t xml:space="preserve">1. Pengembangan kapasitas nelayan </t>
  </si>
  <si>
    <t>Peningkatan kapasitas nelayan lokal</t>
  </si>
  <si>
    <t>1) Kel. Muara Jawa Ulu
2) Kel. Muara Jawa Tengah
3) Kel. Muara Jawa Ilir
4) Kel. Muara Jawa Pesisir
(Kec. Muara Jawa)</t>
  </si>
  <si>
    <t xml:space="preserve">2. Digital Village
</t>
  </si>
  <si>
    <t>Pemanfaatan teknologi digital untuk kebutuhan ekonomi maupun pendidikan</t>
  </si>
  <si>
    <t>1) Kel. Muara Jawa Ulu
2) Kel. Muara Jawa Tengah
3) Kel. Muara Jawa Ilir
(Kec. Muara Jawa)</t>
  </si>
  <si>
    <t xml:space="preserve">3. Peningkatan kapasitas petani </t>
  </si>
  <si>
    <t>Pembinaan/dukungan terhadap kelompok-kelompok tani dalam program pertanian terpadu, serta mendukung kelanjutan pengembangan Joglo Tani Kolong Langit menjadi daerah agrowisata</t>
  </si>
  <si>
    <t>4. Pembinaan putra/putri daerah dalam rangka kemandirian ekonomi daerah (UMKM)</t>
  </si>
  <si>
    <t xml:space="preserve">Pengembangan kewirausahaan untuk putra/putri daerah </t>
  </si>
  <si>
    <t>C. PENDIDIKAN</t>
  </si>
  <si>
    <t>1. Peningkatan kualitas pengetahuan/pendidikan serta dukungan terhadap kegiatan belajar mengajar</t>
  </si>
  <si>
    <t>Pelaksanaan program untuk peningkatan kualitas pengetahuan/pendidikan siswa/i dan anggota masyarakat dalam bentuk kuliah umum / workshop / training / sharing session terkait berbagai bidang pengetahuan, serta peningkatan fasilitas / alat bantu pendidikan atau olahraga</t>
  </si>
  <si>
    <t>1) Kel. Muara Jawa Ilir
2) Kel. Muara Kembang
(Kec. Muara Jawa)</t>
  </si>
  <si>
    <t>D. PENGEMBANGAN INFRASTRUKTUR</t>
  </si>
  <si>
    <t>1. Perbaikan fasos dan fasum di lingkungan masyarakat</t>
  </si>
  <si>
    <t>Dukungan perbaikan fasos dan fasum</t>
  </si>
  <si>
    <t>2. Dukungan akses air bersih</t>
  </si>
  <si>
    <t>Bantuan fasilitas dan pengadaan jalur pipa air bersih untuk masyarakat</t>
  </si>
  <si>
    <t xml:space="preserve">1) Kel. Muara Jawa Ulu
(Kec. Muara Jawa) </t>
  </si>
  <si>
    <t xml:space="preserve">E. PEMELIHARAAN LINGKUNGAN HIDUP </t>
  </si>
  <si>
    <t>1. Samboja Menanam - Program penghijauan di wilayah Samboja</t>
  </si>
  <si>
    <r>
      <rPr>
        <b/>
        <sz val="11"/>
        <rFont val="Calibri"/>
        <family val="2"/>
        <scheme val="minor"/>
      </rPr>
      <t xml:space="preserve">Program penghijauan dan pelestarian lingkungan </t>
    </r>
    <r>
      <rPr>
        <sz val="11"/>
        <rFont val="Calibri"/>
        <family val="2"/>
        <scheme val="minor"/>
      </rPr>
      <t>di sekitar wilayah kerja (termasuk kegiatan Samboja Menanam, pengelolaan sampah, serta dukungan terhadap konservasi hewan langka di wilayah operasi)</t>
    </r>
  </si>
  <si>
    <t>1) Kel. Muara Jawa Ulu
2) Kel. Muara Jawa Tengah
3) Kel. Muara Jawa Ilir
4) Kel. Dondang
5) Kel. Teluk Dalam
6) Kel. Muara Kembang
7) Kel. Muara Jawa Pesisir
8) Kel. Tamapole (Kec. Muara Jawa)</t>
  </si>
  <si>
    <t>2. Dukungan terhadap energi terbarukan</t>
  </si>
  <si>
    <t>Pengenalan terhadap energi alternatif ramah lingkungan</t>
  </si>
  <si>
    <t>F. KESEHATAN</t>
  </si>
  <si>
    <t>1. Pengembangan program UKS dan Kampanye Kesehatan di sekolah (Handil Baru) menuju Sekolah Sehat</t>
  </si>
  <si>
    <t>Peningkatan kualitas kesehatan dan kebersihan di sekolah menuju sekolah sehat sebagai percontohan di Samboja</t>
  </si>
  <si>
    <t>1) Kel. Muara Jawa Tengah
2) Kel. Muara Jawa Ilir
(Kec. Muara Jawa)</t>
  </si>
  <si>
    <t>2. Peningkatan keahlian tenaga medis dan fasilitas kesehatan Samboja</t>
  </si>
  <si>
    <t>Peningkatan kualitas fasilitas kesehatan dan tenaga medis di wilayah Samboja</t>
  </si>
  <si>
    <t xml:space="preserve">1) Kec. Muara Jawa
2) Kec Samboja
3) Kec. Pamboang
4) Kab. Polewali Mandar
</t>
  </si>
  <si>
    <t>G. BENCANA ALAM</t>
  </si>
  <si>
    <t>1. Dukungan bencana erupsi Semeru</t>
  </si>
  <si>
    <t>Partisipasi logistik terhadap korban bencana</t>
  </si>
  <si>
    <t>1. Desa Supiturang
2. Desa Sumber Urip
3. Desa Oro Oro Ombo (Kab. Lumajang)</t>
  </si>
  <si>
    <t xml:space="preserve"> 30 Desember 2002 s/d 20 Desember 2032</t>
  </si>
  <si>
    <t>22 3040 4000 / 021 3040 4040</t>
  </si>
  <si>
    <t>BUT ENI MUARA BAKAU B.V.</t>
  </si>
  <si>
    <t>BLOK MUARA BAKAU</t>
  </si>
  <si>
    <t xml:space="preserve"> KUTAI KARTANEGARA</t>
  </si>
  <si>
    <t>KALIMANTAN TIMUR</t>
  </si>
  <si>
    <t>KUTAI KARTANEGARA</t>
  </si>
  <si>
    <t>BUT Eni Muara Bakau B.V.</t>
  </si>
  <si>
    <t>Neptune Energy Muara Bakau B.V.</t>
  </si>
  <si>
    <t>PT. Saka Energi Muara Bakau</t>
  </si>
  <si>
    <t xml:space="preserve">Direktur Utama : Heri Suryanto
Direktur : Dwi Paramita
Komisaris : Khostarosa Andhika Jaya
</t>
  </si>
  <si>
    <t>The Manhattan Square, Lantai 26 dan 28, Jl. T.B. Simatupang Kaveling 1S, Cilandak Timur, Pasar Minggu, Jakarta Selatan 12560</t>
  </si>
  <si>
    <t>Telp :021 2995 1000
Fax. 021 2995 1001</t>
  </si>
  <si>
    <t>Program penghijauan dan pelestarian lingkungan di sekitar wilayah kerja (termasuk kegiatan Samboja Menanam, pengelolaan sampah, serta dukungan terhadap konservasi hewan langka di wilayah operasi)</t>
  </si>
  <si>
    <t>1) Kel. Handil Baru
2) Kel. Handil Baru Darat
3) Kel. Muara Sembilang
4) Kel. Salok Api Darat
(Kec. Samboja)</t>
  </si>
  <si>
    <t>1) Kel. Handil Baru
2) Kel. Handil Baru Darat
3) Kel. Muara Sembilang
(Kec. Samboja)</t>
  </si>
  <si>
    <t>Kel. Handil Baru, Kec. Samboja</t>
  </si>
  <si>
    <t xml:space="preserve">1. Kel. Handil Baru (Kec. Samboja)
2. Kec. Tenggarong (Kab. Kukar) </t>
  </si>
  <si>
    <t xml:space="preserve">3. Dukungan penanganan Covid-19 terhadap stakeholders </t>
  </si>
  <si>
    <t>Dukungan terhadap pemerintah untuk penanganan serta pencegahan penyebaran pandemi Covid-19 melalui bantuan alat/perlengkapan tenaga medis</t>
  </si>
  <si>
    <t>1. Kec. Tenggarong (Kab Kukar)
2.  Kec. Samboja)</t>
  </si>
  <si>
    <t>HUSKY - CNOOC MADURA LIMITED</t>
  </si>
  <si>
    <t xml:space="preserve"> MADURA STRAITS</t>
  </si>
  <si>
    <t>BANGKALAN, SAMPANG, PAMEKASAN, SUMENEP</t>
  </si>
  <si>
    <t xml:space="preserve"> JAWA TIMUR</t>
  </si>
  <si>
    <t>Berakhir Tahun 2032</t>
  </si>
  <si>
    <t>GEDUNG BURSA EFEK INDONESIA TOWER I LANTAI 25, JALAN JENDRAL SUDIRMAN KAV. 52-53 JAKARTA 12190</t>
  </si>
  <si>
    <t>: Act. VP FINANCE &amp; PLANNING</t>
  </si>
  <si>
    <t>CNOOC SOUTHEAST ASIA LIMITED</t>
  </si>
  <si>
    <t>WANG GUODONG</t>
  </si>
  <si>
    <t>HUSKY OIL MADURA PARTNERSHIP</t>
  </si>
  <si>
    <t>ROBERT MARTIN HINKEL</t>
  </si>
  <si>
    <t>GEDUNG BURSA EFEK INDONESIA TOWER I LANTAI 29, JALAN JENDRAL SUDIRMAN KAV. 52-53 JAKARTA 12190</t>
  </si>
  <si>
    <t>SMS DEVELOPMENT LIMITED</t>
  </si>
  <si>
    <t>COSIMO BORELLI</t>
  </si>
  <si>
    <t>Graha CIMB Niaga 26floor
JL. Jendral Sudirman kav.58
Jakarta Selatan – 12190
Indonesia</t>
  </si>
  <si>
    <t>bbls</t>
  </si>
  <si>
    <t>mscf</t>
  </si>
  <si>
    <t>1.  Pemanfaatan Sarana dan Prasarana Perusahaan untuk keperluan masyarakat</t>
  </si>
  <si>
    <t>Perbaikan jalan dan plengsengan sepanjang 3 Km menuju GMS Desa Semare</t>
  </si>
  <si>
    <t>Petani sawah dan tambak</t>
  </si>
  <si>
    <t>Desa Semare, Kec. Kraton - Kab. Pasuruan</t>
  </si>
  <si>
    <t>Pembangunan taman Kota Sampang</t>
  </si>
  <si>
    <t>Masyarakat umum yang berkunjung</t>
  </si>
  <si>
    <t>Kota Sampang</t>
  </si>
  <si>
    <t>Bantuan alat transportasi untuk "Kendaraan Siaga"</t>
  </si>
  <si>
    <t>Desa Semare Kec Kraton Pasuruan</t>
  </si>
  <si>
    <t>- Bantuan peningkatan alat tangkap ikan bagi nelayan di Pulau Mandangin</t>
  </si>
  <si>
    <t>Kelompok nelayan kecil Desa Pulau Mandangin</t>
  </si>
  <si>
    <t>Desa Pulau Mandangin Kec Kota Sampang</t>
  </si>
  <si>
    <t>- Bantuan program pemutakhiran data dan penerbitan kartu Nelayan di Pulau Mandangin</t>
  </si>
  <si>
    <t>Pemilik Kapal Kecil di Pulau Mandangin</t>
  </si>
  <si>
    <t>- Program peremajaan terumbu karang atau "bio diversity" di perairan pulau mandangin</t>
  </si>
  <si>
    <t>Nelayan disekitar pesisir Ka Sampang</t>
  </si>
  <si>
    <t>Perairan Pulau Mandangin</t>
  </si>
  <si>
    <t>- Pengembangan kapasitas Kelompok Masyarakat dan Pengelola Wisata</t>
  </si>
  <si>
    <t>POKDARWIS Desa Semare Kec Kraton Pasuruan</t>
  </si>
  <si>
    <t xml:space="preserve">- Pengembangan kapasitas pemilik becak motor </t>
  </si>
  <si>
    <t>Pemilik Bentor Desa Mandangin</t>
  </si>
  <si>
    <t>3.  Pelayanan Masyarakat (Bantuan Bencana Alam dan Donasi/ Charity/ Filantropi)</t>
  </si>
  <si>
    <t>Bantuan gempa Sulawesi Barat</t>
  </si>
  <si>
    <t>Posko Relawan BNPB Sulbar</t>
  </si>
  <si>
    <t>Bantuan banjir NTT</t>
  </si>
  <si>
    <t>Posko Relawan BNPB NTT</t>
  </si>
  <si>
    <t>Bantuan korban Erupsi Gunung Semeru</t>
  </si>
  <si>
    <t>BNPB Jatim</t>
  </si>
  <si>
    <t>- Pengadaan mebeleair untuk Madrasah Nurul Huda Semare</t>
  </si>
  <si>
    <t>MI Nurul Huda</t>
  </si>
  <si>
    <t>- Pemb</t>
  </si>
  <si>
    <t>- Pembangunan balai RW</t>
  </si>
  <si>
    <t xml:space="preserve">Dusun Tunggaan </t>
  </si>
  <si>
    <t>Desa Kraton, Kec. Kraton - Kab. Pasuruan</t>
  </si>
  <si>
    <t>- Pembangunan Jalan Rabat beton</t>
  </si>
  <si>
    <t>Desa Pulau Mandangin</t>
  </si>
  <si>
    <t>Desa Pulau Mandangin, Kec/Kab Sampang</t>
  </si>
  <si>
    <t>- Pembangunan dan pengadaan Sarana phisik di Desa Banjartalela, Sejati, Tadhan, Tambaan, Tanjung dan Camplong</t>
  </si>
  <si>
    <t>GPRS</t>
  </si>
  <si>
    <t>Kecamatan Camplong Kab Sampang</t>
  </si>
  <si>
    <t>HUSKY CNOOC MADURA LIMITED</t>
  </si>
  <si>
    <t>NEI MONGOL, 16 MARET 1972</t>
  </si>
  <si>
    <t>PE2120584</t>
  </si>
  <si>
    <t>C.O. HUSKY-CNOOC MADURA LIMITED.
GEDUNG BURSA EFEK INDONESIA TOWER 1 LANTAI 18 KAV. 52-53 SENAYAN KEBAYORAN BARU
JAKARTA SELATAN DKI JAKARTA 12190</t>
  </si>
  <si>
    <t xml:space="preserve">021 - 2550 4880 / 021 - 2550 4884 </t>
  </si>
  <si>
    <t>VP Finance &amp; Commercial</t>
  </si>
  <si>
    <t xml:space="preserve"> The Convergence Indonesia, Lantai 29, Jl. H.R. Rasuna Said, Jakarta 12940, Indonesia.</t>
  </si>
  <si>
    <t xml:space="preserve"> 2010 s/d 2030</t>
  </si>
  <si>
    <t xml:space="preserve"> Sumenep</t>
  </si>
  <si>
    <t>Kangean</t>
  </si>
  <si>
    <t>Kangean Energy Indonesia Ltd</t>
  </si>
  <si>
    <t>The Convergence Indonesia, Lantai 29, Jl. H.R. Rasuna Said, Jakarta 12940, Indonesia</t>
  </si>
  <si>
    <t>EMP Exploration (Kangean) Ltd</t>
  </si>
  <si>
    <t>Pemindahbukuan dari DJA ke DJP</t>
  </si>
  <si>
    <t>Dalam bentuk cash sebesar Rp. 154.800.000 dan dalam bentuk in kind sebesar Rp. 8.409.787.712</t>
  </si>
  <si>
    <t xml:space="preserve">Penyaluran air bersih dari plant  Desa Pagerungan Besar </t>
  </si>
  <si>
    <t xml:space="preserve">1 Desa </t>
  </si>
  <si>
    <t>Desa Pagerungan Besar</t>
  </si>
  <si>
    <t>Penyaluran listrik dari plant  Ke Desa Pagerungan Besar</t>
  </si>
  <si>
    <t xml:space="preserve">Pengadaan Alat Tangkap  (Mesin Tempel Perahu) dan mesin kapal </t>
  </si>
  <si>
    <t xml:space="preserve">7 Kelompok </t>
  </si>
  <si>
    <t xml:space="preserve">Desa Sadulang, Sabuntan, Paliat,Sepanjang, Sakala  dan Guwa - Guwa </t>
  </si>
  <si>
    <t>Pengadaan Alat Tangkap Nelayan di Kec. Raas dan Sapeken  (Pengadaan tali pancing, alat selam, baterai accu, lampu LED, GPS dan Jaring Gondrong)</t>
  </si>
  <si>
    <t>4 Kelompok</t>
  </si>
  <si>
    <t xml:space="preserve">Desa Pagerungan Kecil dan Tonduk </t>
  </si>
  <si>
    <t>Pengadaan Indukan Sapi Pejantan Desa Sepanjang</t>
  </si>
  <si>
    <t xml:space="preserve">1 Kelompok </t>
  </si>
  <si>
    <t xml:space="preserve">Desa Sepanjang </t>
  </si>
  <si>
    <t>Pengadaan bibit Kelapa hybrida Desa Guwa - Guwa</t>
  </si>
  <si>
    <t>Desa Guwa - Guwa</t>
  </si>
  <si>
    <t>Pemberdayaan Pertanian (Pengadaan Mesin Selep Padi)  Desa Poteran, Mesin Perontok Padi Desa Paliat dan Saur saibus  serta  Mesin Hand Traktor  Desa Saur Saebus</t>
  </si>
  <si>
    <t xml:space="preserve">3 kelompok </t>
  </si>
  <si>
    <t>Desa Poteran, Paliat dan Saur Saur Saebus</t>
  </si>
  <si>
    <t>Program Pengairan: Pipanisasi Pertanian Desa Karang Nangka dan Saur Saibus</t>
  </si>
  <si>
    <t>2 Kelompok</t>
  </si>
  <si>
    <t>Desa Karangnangka dan Saur Saibus</t>
  </si>
  <si>
    <t>Pengembangan Usaha Budidaya Rumput Laut di Tonduk, Paliat dan Guwa - Guwa</t>
  </si>
  <si>
    <t xml:space="preserve">3 Kelompok </t>
  </si>
  <si>
    <t>Desa Tonduk, Guwa - Guwa dan Paliat</t>
  </si>
  <si>
    <t>Pendampingan dan Pengembangan UMK di Kecamatan Sapeken dan Raas</t>
  </si>
  <si>
    <t>27 UMKM</t>
  </si>
  <si>
    <t>Desa Pagerungan Besar, Pagerungan Kecil, Tonduk, Karangnangka, Brakas, Alas Malang, Kropoh,Ketupat, poteran, jungkat dan Guwa - Guwa</t>
  </si>
  <si>
    <t>Bantuan Permodalan Kelompok Usaha Bersama (KUB) Desa Sapeken</t>
  </si>
  <si>
    <t xml:space="preserve">7 kelompok </t>
  </si>
  <si>
    <t>Desa Sapeken</t>
  </si>
  <si>
    <t>Pengadaan Alat pertukangan di Desa Saseel, Saur Saibus, Kropoh dan Pagerungan Kecil</t>
  </si>
  <si>
    <t>4 kelompok</t>
  </si>
  <si>
    <t>Desa Saseel, Saur Saibus, Kropoh dan Pagerungan Kecil</t>
  </si>
  <si>
    <t xml:space="preserve">Pelatihan &amp; peralatan Pembuatan Perahu Viber di Guwa - Guwa serta Pengembangan Pertukangan Viber di Sapeken </t>
  </si>
  <si>
    <t>2 kelompok pertukangan viber</t>
  </si>
  <si>
    <t>Desa Guwa - Guwa dan Sapeken</t>
  </si>
  <si>
    <t>Pengadaan Alat Press Paving Desa Pagerungan Kecil</t>
  </si>
  <si>
    <t>1 kelompok usaha</t>
  </si>
  <si>
    <t>Desa Pagerungan Kecil</t>
  </si>
  <si>
    <t>Perbengkelan : Sepeda Motor dan Mesin Kapal Laut Desa Saur Saebus</t>
  </si>
  <si>
    <t>Desa Saur Saebus</t>
  </si>
  <si>
    <t>Pengembangan UKS (Unit Kesehatan Sekolah)</t>
  </si>
  <si>
    <t>9 Sekolah</t>
  </si>
  <si>
    <t>Brrakas, Tonduk, Guwa - Guwa, Alas Malang, Ketupat, Karang Nangka, Ketupat, Jungkat dan Kropoh</t>
  </si>
  <si>
    <t xml:space="preserve">Bantuan bencana gempa NTT </t>
  </si>
  <si>
    <t>1 organisasi</t>
  </si>
  <si>
    <t>Nusa Tenggara Timur</t>
  </si>
  <si>
    <t xml:space="preserve">Bantuan bencana kekeringan Sumenep: mobil tangki air </t>
  </si>
  <si>
    <t>Kab. Sumenep</t>
  </si>
  <si>
    <t xml:space="preserve">Bantuan bencana Covid via DMI </t>
  </si>
  <si>
    <t>1 Organisasi</t>
  </si>
  <si>
    <t>Bantuan bencana Covid via MUI</t>
  </si>
  <si>
    <t xml:space="preserve">Bantuan beras Sumenep </t>
  </si>
  <si>
    <t>Bantuan beras Jawa Timur</t>
  </si>
  <si>
    <t>Bantuan Erupsi Semeru</t>
  </si>
  <si>
    <t>Peningkatan Pendidikan Berupa Beasiswa SLTA dan Sarjana di Kecamatan Sapeken dan Raas</t>
  </si>
  <si>
    <t>19 Desa</t>
  </si>
  <si>
    <t xml:space="preserve">Kecamatan Sapeken ( Desa Pagerungan Besar, Pagerungan Kecil, Tanjung Kiaok, Paliat, Sapeken, Sabuntan, Sadulang, Sakala, Saur Saibus, Sabuntan dan Sepanjang. Kec. Raas ( Brakas, Kropo, Guwa - Guwa, Tonduk, Alas Malang, Ketupat dan Jungkat) </t>
  </si>
  <si>
    <t>Peningkatan kualitas pendidikan melalui bantuan insentif bagi  guru honorer di SDN, MI, SMP &amp; MTs di Desa Pagerungan Besar, Pagerungan Kecil &amp; Sepanjang</t>
  </si>
  <si>
    <t>29 Sekolah</t>
  </si>
  <si>
    <t>Desa Pagerungan Besar, Pagerungan Kecil dan Sepanjang</t>
  </si>
  <si>
    <t>Peralatan Olahraga di Kec. Sapeken</t>
  </si>
  <si>
    <t>12 kelompok</t>
  </si>
  <si>
    <t xml:space="preserve">Kecamatan Sapeken ( Desa Pagerungan Besar, Pagerungan Kecil, Tanjung Kiaok, Paliat, Sapeken, Sabuntan, Sadulang, Sakala, Saur Saibus, Sabuntan dan Sepanjang </t>
  </si>
  <si>
    <t>Pembinaan Pemuda dan Olahraga di Kecamatan Raas ( HUT Raas )</t>
  </si>
  <si>
    <t>1 organisasi dan 9 kelompok</t>
  </si>
  <si>
    <t>Kecamatan Raas (Desa Brakas, Ketupat, Tonduk, Guwa - Guwa, Karangnangka, Kropoh, Ketupat, Jungkat dan Alas Malang)</t>
  </si>
  <si>
    <t xml:space="preserve">Pengadaan Ambulance Mini di Desa Pagerungan Besar dan Pemeliharaan Ambulance Mini di Desa Pagerungan Kecil </t>
  </si>
  <si>
    <t xml:space="preserve">2 Desa </t>
  </si>
  <si>
    <t>Desa Pagerungan Besar dan Pagerungan Kecil</t>
  </si>
  <si>
    <t>Penanganan Covid-19 Kec. Sapeken</t>
  </si>
  <si>
    <t>Pembangunan Tangkis Laut Desa Jungkat dan Karangnangka</t>
  </si>
  <si>
    <t>Desa Jungkat dan Karangnangka</t>
  </si>
  <si>
    <t>Pembangunan dan Pengaspalan Jalan  di Poteran, Ketupat, Karangnangka, Kropoh, Alas Malang, Jungkat, Brakas, dan Tonduk</t>
  </si>
  <si>
    <t xml:space="preserve">8 Desa </t>
  </si>
  <si>
    <t>Desa Poteran, Ketupat, Karangnangka, Kropoh, Alas Malang, Jungkat, Brakas, dan Tonduk</t>
  </si>
  <si>
    <t>Pembangunan Penangkis Penahan Tanah di Kropoh dan tembok penahan tanah di Guwa - Guwa</t>
  </si>
  <si>
    <t>Desa Kropoh dan Guwa - Guwa</t>
  </si>
  <si>
    <t>Pembangunan Drainase di Brakas dan Alas Malang</t>
  </si>
  <si>
    <t>Desa Brakas dan Alas Malang</t>
  </si>
  <si>
    <t xml:space="preserve">Perbaikan Tambat Labuh Desa Pagerungan Besar dan Tonduk </t>
  </si>
  <si>
    <t xml:space="preserve">2Desa </t>
  </si>
  <si>
    <t>Desa Tonduk dan Pagerungan Besar</t>
  </si>
  <si>
    <t>Pengadaan PJU Desa Saseel dan Guwa - Guwa</t>
  </si>
  <si>
    <t>Desa Saseel dan Guwa - Guwa</t>
  </si>
  <si>
    <t>Pengadaan Sollar Cell ( aki 20 ampere) Desa Tanjung Kiaok</t>
  </si>
  <si>
    <t>Desa Tanjung Kiaok</t>
  </si>
  <si>
    <t>Pengadaan Sarana Kantor Desa Sadulang: HT Linmas Desa Sadulang</t>
  </si>
  <si>
    <t>Desa Sadulang</t>
  </si>
  <si>
    <t>Partisipasi penyelesaian Ruangan Kantor Desa Pagerungan Besar</t>
  </si>
  <si>
    <t>Pipanisasi Dusun Tembing  Desa Sepanjang</t>
  </si>
  <si>
    <t xml:space="preserve">Rehab Balai Desa Brakas </t>
  </si>
  <si>
    <t>Desa Brakas</t>
  </si>
  <si>
    <t>Rehab TPU Desa Sapeken dan Brakas</t>
  </si>
  <si>
    <t>Desa Brakas dan Sapeken</t>
  </si>
  <si>
    <t>Perbaikan dan penambahan Sarana Prasarana Pendidikan  di Kropoh,  Pondok Pesantren Nurul Amin Dusun Mandar,  MI Al Islamiyah dan Pondok Pesantren Nurul Huda Desa Sapeken</t>
  </si>
  <si>
    <t>4 Sekolah</t>
  </si>
  <si>
    <t>Desa Sapeken dan Kropoh</t>
  </si>
  <si>
    <t>Pengadaan Kesenian Islami hadrah Desa Paliat</t>
  </si>
  <si>
    <t>Desa paliat</t>
  </si>
  <si>
    <t xml:space="preserve">Bantuan Soundsystem untuk Kelompok Budaya Desa Sapeken </t>
  </si>
  <si>
    <t>1  organisasi</t>
  </si>
  <si>
    <t xml:space="preserve">Desa Sapeken </t>
  </si>
  <si>
    <t>Partisipasi Renovasi Masjid Desa Saseel, Masjid Khairul Amin Pagerungan Besar, Masjid Darul Muttaqin di Pagerungan Kecil, Masjid Dusun Saredeng Besar  Desa Saseel,Masjid Abu Bakar As Shidiq Desa Sadulang, Musholah Dusun Manorang Desa  Sakala, Mushola Nurul Jadid Dusun 6 Pag Besar, Mushola Al-Islamiyah Dusun 3 Pagerungan Besar, Mushallah Raudhatul Mutaállimin Dusun Rem-Rem Desa Kropoh dan  Musholla " Baitul Iman" Pagerungan Kecil.</t>
  </si>
  <si>
    <t xml:space="preserve">6 Desa </t>
  </si>
  <si>
    <t>Desa Pagerungan Kecil, Desa Saseel, Desa Pagerungan Besar, Desa Sadulang, Desa Sakala, dan Desa Kropoh</t>
  </si>
  <si>
    <t>Penanganan Sampah Desa Alas Malang</t>
  </si>
  <si>
    <t>Desa Alas Malang</t>
  </si>
  <si>
    <t>Penanaman Mangrove dan Terumbu Karang di Sadulang</t>
  </si>
  <si>
    <t>Edoardus Ardianto</t>
  </si>
  <si>
    <t>JL. Cibitung I/3 RT / RW 012 / 004
Petogogan, Kebayoran Baru</t>
  </si>
  <si>
    <t>Edoardus.windoe@emp.id</t>
  </si>
  <si>
    <t>021-29941500</t>
  </si>
  <si>
    <t>ExxonMobil Cepu Limited</t>
  </si>
  <si>
    <t>Blok Cepu</t>
  </si>
  <si>
    <t xml:space="preserve"> Bojonegoro</t>
  </si>
  <si>
    <t xml:space="preserve"> Jawa Timur</t>
  </si>
  <si>
    <t xml:space="preserve"> September 2005 s/d 2035</t>
  </si>
  <si>
    <t xml:space="preserve"> Wisma GKBI Jl. Jend. Sudirman No. 28 Jakarta 10210</t>
  </si>
  <si>
    <t xml:space="preserve"> VP Finance</t>
  </si>
  <si>
    <t xml:space="preserve"> 021 - 5092 1204 </t>
  </si>
  <si>
    <t>ExxonMobil Cepu Limited (Operator)</t>
  </si>
  <si>
    <t>Florentina Hatmi</t>
  </si>
  <si>
    <t>Wisma GKBI Jl. Jend. Sudirman No. 28</t>
  </si>
  <si>
    <t>021 - 5092 1234</t>
  </si>
  <si>
    <t>Ampolex (Cepu) PTE. Ltd (Non-operator / Partner)</t>
  </si>
  <si>
    <t>PT Pertamina Ep Cepu (Non-operator / Partner)</t>
  </si>
  <si>
    <t>PT Sarana Patra Hulu Cepu (Non-operator / Partner)</t>
  </si>
  <si>
    <t>PT Blora Patragas Hulu (Non-operator / Partner)</t>
  </si>
  <si>
    <t>PT Asri Dharma Sejahtera (Non-operator / Partner)</t>
  </si>
  <si>
    <t>PT Petrogas Jatim Utama Cendana (Non-operator / Partner)</t>
  </si>
  <si>
    <t>Kontraktor dalam posisi overlifting pembayaran ke pemerintah berdasarkan Surat SKK Migas Nomor: SRT-0010/SKKMG2100/2022/S4</t>
  </si>
  <si>
    <t>Global Women in Management (GWIM) Training of Trainers</t>
  </si>
  <si>
    <t>GWIM - Peserta  dikirim mengikuti pelatihan Online karena Pandemi</t>
  </si>
  <si>
    <t>2 Peserta</t>
  </si>
  <si>
    <t>Women Economic Opportunities Initiative</t>
  </si>
  <si>
    <t>100 Perempuan pelaku usaha kecil</t>
  </si>
  <si>
    <t>100 Peserta</t>
  </si>
  <si>
    <t>Tuban</t>
  </si>
  <si>
    <t>: Riau</t>
  </si>
  <si>
    <t>: Direktur</t>
  </si>
  <si>
    <t>PT Imbang Tata Alam</t>
  </si>
  <si>
    <t>Kabupaten Kepulauan Meranti dan Kabupaten Siak</t>
  </si>
  <si>
    <t xml:space="preserve"> Malacca Strait</t>
  </si>
  <si>
    <t xml:space="preserve"> 5 Agustus 2020 s/d 4 Agustus 2040</t>
  </si>
  <si>
    <t xml:space="preserve"> Gedung Bakrie Tower Lt. 32, Rasuna Epicentrum, Jl.  HR Rasuna Said, Kuningan, Kec. Setiabudi,  Jakarta Selatan 12940</t>
  </si>
  <si>
    <t xml:space="preserve"> PT Imbang Tata Alam</t>
  </si>
  <si>
    <t>Gedung Bakrie Tower Lt. 32, Rasuna Epicentrum, Jl.  HR Rasuna Said, Kuningan, Kec. Setiabudi,  Jakarta Selatan 12940</t>
  </si>
  <si>
    <t xml:space="preserve">Lahan sekitar MSJ 06 untuk kegiatan Kelompok Tani </t>
  </si>
  <si>
    <t>MSJ 06</t>
  </si>
  <si>
    <t>Peningkatan kapasitas Kelompok sadar wisata (POKDARWIS) Desa Tanjung (Telaga Air Merah) Kelurahan Teluk Belitung Kel ekowisata mangrove, Kel Bunga Mangrove Lukit, Kelompok Laskar Mandiri mangrove sungai bersejarah</t>
  </si>
  <si>
    <t>Kec. Tebing Tinggi Barat, Kec. Merbau, Kec, Sungai Apit</t>
  </si>
  <si>
    <t>Pengembangan Kelompok Pertanian dan peternakan</t>
  </si>
  <si>
    <t>Desa TanjungnDarul Takzim, Desa Bagan Melibur, Desa Lukit</t>
  </si>
  <si>
    <t>kab. Siak dan Kab. Kep. Meranti</t>
  </si>
  <si>
    <t>Bantuan Bidang Kesehatan (Alat Rapid Test)</t>
  </si>
  <si>
    <t>Kab. Kep. Meranti dan Kab. Siak</t>
  </si>
  <si>
    <t>Bantuan Bidang Adat dan kesenian kebudatyaan</t>
  </si>
  <si>
    <t>Bantuan Beasiswa Tidak mampu tetapi berprestasi</t>
  </si>
  <si>
    <t>Kec. Merbau</t>
  </si>
  <si>
    <t>Kec. Merbau, dan Sungai apit</t>
  </si>
  <si>
    <t xml:space="preserve">Renovasi Posyandu </t>
  </si>
  <si>
    <t>Kelurahan Teluk Belitung</t>
  </si>
  <si>
    <t>Pembangunan Jalan dan Jembatan Dweker</t>
  </si>
  <si>
    <t>Desa Tanjung</t>
  </si>
  <si>
    <t>Bantuan Instalasi Saluran Rumah dan Penunjang PAMSIMAS/Air Bersih</t>
  </si>
  <si>
    <t>Desa Bagan Melibur, Tanjung, Tanjung Darul Takzim, Mengkikip</t>
  </si>
  <si>
    <t>Jembatan Ekowisata Mangrove</t>
  </si>
  <si>
    <t>Kampung Sungai Kayu Ara dan Kelurahan Teluk Belitung</t>
  </si>
  <si>
    <t>Penanaman Bibit Mangrove sekitar selat lalang dan selatpanjang</t>
  </si>
  <si>
    <t>Kab, Siak dan Kab. Kep. Meranti</t>
  </si>
  <si>
    <t>021 2994 1500</t>
  </si>
  <si>
    <t>corsec@emp.id</t>
  </si>
  <si>
    <t>: Jambi</t>
  </si>
  <si>
    <t>MontD'Or Oil Tungkal Limited</t>
  </si>
  <si>
    <t>Tungkal</t>
  </si>
  <si>
    <t>Tebo &amp; Tanjung Jabung Barat</t>
  </si>
  <si>
    <t xml:space="preserve"> Agustus 1992 s/d Agustus 2022</t>
  </si>
  <si>
    <t>William John Armstrong</t>
  </si>
  <si>
    <t>Menara Standard Chartered Lt .30, Jl Prof Dr Satrio No 164, Karet Semanggi, Setiabudi, Jakarta Selatan, Indonesia</t>
  </si>
  <si>
    <t>William.Armstrong@montdor.co.id&gt;</t>
  </si>
  <si>
    <t>Fuel-X Tungkal Limited</t>
  </si>
  <si>
    <t>Menara Standard Chartered Lt. 30 Zona ABCD, Jl Karet Semanggi, Setiabudi, Jakarta Selatan, Indonesia</t>
  </si>
  <si>
    <t xml:space="preserve"> MontD'Or Oil Tungkal Limited</t>
  </si>
  <si>
    <t>Bantuan Bibit Ikan</t>
  </si>
  <si>
    <t>Kelompok Budidaya Ikan Punggur Mandiri Tebo</t>
  </si>
  <si>
    <t>Desa Lubuk Mandarsah, Kec. Tengah Ilir Kab. Tebo</t>
  </si>
  <si>
    <t>Pembagian Sembako Keluarg Tidak Mampu</t>
  </si>
  <si>
    <t>Desa Lubuk Mandarsah, Desa Mangupeh, Desa Rantau Api Kec. Tengah Ilir Kab. Tebo dan Desa Dusun Mudo, Kec. Muara Papalik Kab Tanjung Jabung Barat</t>
  </si>
  <si>
    <t>Donasi Pembagunan Rumah Pastur</t>
  </si>
  <si>
    <t>Gereja HKBP Lapan - Lapan</t>
  </si>
  <si>
    <t>Dusun Mudo, Kec. Muara Papalik Kab. Tanjung Jabung Barat.</t>
  </si>
  <si>
    <t>Sponsorship Pembangunan Mesjid Nurul Jalal</t>
  </si>
  <si>
    <t>Mesjid Nurul Jalal</t>
  </si>
  <si>
    <t>Donasi Renovasi Mesjid Miftahul Islah</t>
  </si>
  <si>
    <t>Mesjid Miftahul Islah</t>
  </si>
  <si>
    <t>Kelurahan Tempino, Kec. Tempino Kab Muaro Jambi</t>
  </si>
  <si>
    <t xml:space="preserve">Penyiraman Jalan, sepanjang jalan operasi MOTL </t>
  </si>
  <si>
    <t xml:space="preserve"> 021-50807899, ext 7501/021-50807890</t>
  </si>
  <si>
    <t xml:space="preserve"> 021-50807899, ext 7501/021-50807891</t>
  </si>
  <si>
    <t xml:space="preserve"> MontD'Or Salawati Limited</t>
  </si>
  <si>
    <t>West Salawati</t>
  </si>
  <si>
    <t>Sorong</t>
  </si>
  <si>
    <t xml:space="preserve"> Sorong</t>
  </si>
  <si>
    <t xml:space="preserve"> Desember 2003 s/d Desember 2033</t>
  </si>
  <si>
    <t>Menara Standard Chartered, Lantai 30, Jl. Prof. Dr. Satrio No.164, Jakarta 12930</t>
  </si>
  <si>
    <t>Menara Standard Chartered, Lantai 30, Jl. Prof. Dr. Satrio No.164, Jakarta 12931</t>
  </si>
  <si>
    <t>MontD'Or Salawati Limited</t>
  </si>
  <si>
    <t>Menara Standard Chartered Lt. 30, Jl Prof Dr Satrio No 164, Karet, Semanggi, Setiabudi, Jakarta Selatan, Indonesia</t>
  </si>
  <si>
    <t>william.armstrong@montdor.co.id</t>
  </si>
  <si>
    <t>Partisipasi Investment Guide Book Kota Sorong 2022</t>
  </si>
  <si>
    <t>Pemerintah Kota Sorong</t>
  </si>
  <si>
    <t>Kota Sorong</t>
  </si>
  <si>
    <t>Bantuan Kegiatan Pekan Ilmiah Perhimagi Universitas Papua (Momento Narasumber)</t>
  </si>
  <si>
    <t>Universitas Papua</t>
  </si>
  <si>
    <t>: 2/23/2028</t>
  </si>
  <si>
    <t>: Gedung PHE Tower Jl. Letjend TB Simatupang Kav 99
  Jakarta 12520</t>
  </si>
  <si>
    <t xml:space="preserve"> Telp (021) 5082 9300 Ext 1000 Fax (021) 7883 0904</t>
  </si>
  <si>
    <t xml:space="preserve"> Direktur</t>
  </si>
  <si>
    <t>PT Pertamina Hulu Energi Simenggaris</t>
  </si>
  <si>
    <t>Kalimantan Timur</t>
  </si>
  <si>
    <t>PT Medco E&amp;P Simenggaris</t>
  </si>
  <si>
    <t>Gedung The Energy Lantai 38 SCBD Lot 11A Jalan Jend Sudirman Jakarta Selatan 12910</t>
  </si>
  <si>
    <t>021-29954000</t>
  </si>
  <si>
    <t>Agus Susanto</t>
  </si>
  <si>
    <t>PHE Tower Lt. 22, Jl. Letjend TB Simatupang Kav 99
Jakarta 12520</t>
  </si>
  <si>
    <t>021-2954-7000</t>
  </si>
  <si>
    <t>SIAGA RESIDENCE JL. SIAGA 1F KAV.F3, RT 004/RW005
PEJATEN BARAT, PASAR MINGGU</t>
  </si>
  <si>
    <t>chalid.salim@pertamina.com</t>
  </si>
  <si>
    <r>
      <rPr>
        <b/>
        <u/>
        <sz val="11"/>
        <color theme="1"/>
        <rFont val="Calibri"/>
        <family val="2"/>
        <scheme val="minor"/>
      </rPr>
      <t xml:space="preserve">Desa: </t>
    </r>
    <r>
      <rPr>
        <sz val="11"/>
        <color theme="1"/>
        <rFont val="Calibri"/>
        <family val="2"/>
        <scheme val="minor"/>
      </rPr>
      <t xml:space="preserve">
Letang, Supat, Sukamaju, Babat Supat, 
Macang Sakti, 
Lubuk Bintialo, Pangkalan Bulian/Dayung, 
Tampang Baru,
Sukadami, Berlian Jaya.
</t>
    </r>
    <r>
      <rPr>
        <b/>
        <u/>
        <sz val="11"/>
        <color theme="1"/>
        <rFont val="Calibri"/>
        <family val="2"/>
        <scheme val="minor"/>
      </rPr>
      <t>Kecamatan:</t>
    </r>
    <r>
      <rPr>
        <sz val="11"/>
        <color theme="1"/>
        <rFont val="Calibri"/>
        <family val="2"/>
        <scheme val="minor"/>
      </rPr>
      <t xml:space="preserve">
Kec. Babat Supat,
Kec. Sanga Desa, 
Kec. Batanghari Leko,
Kec. Bayung Lencir,
Kec. Tungkal Jaya.
</t>
    </r>
    <r>
      <rPr>
        <b/>
        <u/>
        <sz val="11"/>
        <color theme="1"/>
        <rFont val="Calibri"/>
        <family val="2"/>
        <scheme val="minor"/>
      </rPr>
      <t>Kabupaten</t>
    </r>
    <r>
      <rPr>
        <sz val="11"/>
        <color theme="1"/>
        <rFont val="Calibri"/>
        <family val="2"/>
        <scheme val="minor"/>
      </rPr>
      <t xml:space="preserve"> Musi Banyuasin
</t>
    </r>
    <r>
      <rPr>
        <b/>
        <u/>
        <sz val="11"/>
        <color theme="1"/>
        <rFont val="Calibri"/>
        <family val="2"/>
        <scheme val="minor"/>
      </rPr>
      <t>Provinsi</t>
    </r>
    <r>
      <rPr>
        <sz val="11"/>
        <color theme="1"/>
        <rFont val="Calibri"/>
        <family val="2"/>
        <scheme val="minor"/>
      </rPr>
      <t xml:space="preserve"> Sumatera Selatan</t>
    </r>
  </si>
  <si>
    <r>
      <rPr>
        <b/>
        <u/>
        <sz val="11"/>
        <color theme="1"/>
        <rFont val="Calibri"/>
        <family val="2"/>
        <scheme val="minor"/>
      </rPr>
      <t>Desa:</t>
    </r>
    <r>
      <rPr>
        <sz val="11"/>
        <color theme="1"/>
        <rFont val="Calibri"/>
        <family val="2"/>
        <scheme val="minor"/>
      </rPr>
      <t xml:space="preserve">
Tampang Baru, 
Simpang Tungkal,
Pangkalan Bulian &amp; Lubuk Bintialo, 
Macang Sakti, Sukamaju, Letang,
Bentayan
</t>
    </r>
    <r>
      <rPr>
        <b/>
        <u/>
        <sz val="11"/>
        <color theme="1"/>
        <rFont val="Calibri"/>
        <family val="2"/>
        <scheme val="minor"/>
      </rPr>
      <t xml:space="preserve">Kecamatan:
</t>
    </r>
    <r>
      <rPr>
        <sz val="11"/>
        <color theme="1"/>
        <rFont val="Calibri"/>
        <family val="2"/>
        <scheme val="minor"/>
      </rPr>
      <t xml:space="preserve">Kec. Bayung Lencir, 
Kec. Tungkal Jaya,
Kec. Batanghari Leko,
Kec. Sanga Desa,
Kec. Babat Supat.
Kec. Tungkal Ilir
</t>
    </r>
    <r>
      <rPr>
        <b/>
        <u/>
        <sz val="11"/>
        <color theme="1"/>
        <rFont val="Calibri"/>
        <family val="2"/>
        <scheme val="minor"/>
      </rPr>
      <t>Kabupaten</t>
    </r>
    <r>
      <rPr>
        <sz val="11"/>
        <color theme="1"/>
        <rFont val="Calibri"/>
        <family val="2"/>
        <scheme val="minor"/>
      </rPr>
      <t xml:space="preserve"> Musi Banyuasin
</t>
    </r>
    <r>
      <rPr>
        <b/>
        <u/>
        <sz val="11"/>
        <color theme="1"/>
        <rFont val="Calibri"/>
        <family val="2"/>
        <scheme val="minor"/>
      </rPr>
      <t xml:space="preserve">Provinsi </t>
    </r>
    <r>
      <rPr>
        <sz val="11"/>
        <color theme="1"/>
        <rFont val="Calibri"/>
        <family val="2"/>
        <scheme val="minor"/>
      </rPr>
      <t>Sumatera Selatan</t>
    </r>
  </si>
  <si>
    <r>
      <rPr>
        <b/>
        <sz val="11"/>
        <color theme="1"/>
        <rFont val="Calibri"/>
        <family val="2"/>
        <scheme val="minor"/>
      </rPr>
      <t>Kabupaten Sampang dan Pamekasan;</t>
    </r>
    <r>
      <rPr>
        <sz val="11"/>
        <color theme="1"/>
        <rFont val="Calibri"/>
        <family val="2"/>
        <scheme val="minor"/>
      </rPr>
      <t xml:space="preserve">
Desa Dharma Tanjung, Desa Sejati, Desa Dharma Camplong, Desa Tambaan, Desa Banjar Talela, Desa Taddan, Desa Bandaran, Kelurahan Banyuaanyar dan Desa Pulau Mandangin</t>
    </r>
  </si>
  <si>
    <r>
      <rPr>
        <b/>
        <sz val="11"/>
        <color theme="1"/>
        <rFont val="Calibri"/>
        <family val="2"/>
        <scheme val="minor"/>
      </rPr>
      <t>Kabupaten Aceh Timur</t>
    </r>
    <r>
      <rPr>
        <sz val="11"/>
        <color theme="1"/>
        <rFont val="Calibri"/>
        <family val="2"/>
        <scheme val="minor"/>
      </rPr>
      <t xml:space="preserve">
Desa Alue Ie Mirah
Desa Blang Jambee
Desa Blang Nisam
Desa Jambo Balee</t>
    </r>
  </si>
  <si>
    <r>
      <rPr>
        <b/>
        <sz val="11"/>
        <color theme="1"/>
        <rFont val="Calibri"/>
        <family val="2"/>
        <scheme val="minor"/>
      </rPr>
      <t>Kabupaten Aceh Timur</t>
    </r>
    <r>
      <rPr>
        <sz val="11"/>
        <color theme="1"/>
        <rFont val="Calibri"/>
        <family val="2"/>
        <scheme val="minor"/>
      </rPr>
      <t xml:space="preserve">
Kecamatan di Rayeuk</t>
    </r>
  </si>
  <si>
    <r>
      <rPr>
        <b/>
        <sz val="11"/>
        <color theme="1"/>
        <rFont val="Calibri"/>
        <family val="2"/>
        <scheme val="minor"/>
      </rPr>
      <t>Kabupaten Aceh Timur</t>
    </r>
    <r>
      <rPr>
        <sz val="11"/>
        <color theme="1"/>
        <rFont val="Calibri"/>
        <family val="2"/>
        <scheme val="minor"/>
      </rPr>
      <t xml:space="preserve">
Desa Panton Rayeuk T
Desa Blang Kumahang
Desa Ladang Baro
Desa Seuneubok Baro
Desa Seuneubok Rambong
Desa Kemuneng
Desa Jambo Lubok
Desa Jambo Balee
</t>
    </r>
  </si>
  <si>
    <r>
      <rPr>
        <b/>
        <sz val="11"/>
        <color theme="1"/>
        <rFont val="Calibri"/>
        <family val="2"/>
        <scheme val="minor"/>
      </rPr>
      <t>RSUD dr. Zubir Mahmud
Kabupaten Aceh Timur</t>
    </r>
    <r>
      <rPr>
        <sz val="11"/>
        <color theme="1"/>
        <rFont val="Calibri"/>
        <family val="2"/>
        <scheme val="minor"/>
      </rPr>
      <t xml:space="preserve">
Kecamatan di Rayeuk
</t>
    </r>
  </si>
  <si>
    <r>
      <rPr>
        <b/>
        <sz val="11"/>
        <color theme="1"/>
        <rFont val="Calibri"/>
        <family val="2"/>
        <scheme val="minor"/>
      </rPr>
      <t>Kabupaten Aceh Timur</t>
    </r>
    <r>
      <rPr>
        <sz val="11"/>
        <color theme="1"/>
        <rFont val="Calibri"/>
        <family val="2"/>
        <scheme val="minor"/>
      </rPr>
      <t xml:space="preserve">
Desa Blang Nisam
Desa Panton Rayeuk T
Desa Gampong Lhee
Desa Teupin Raya
Desa Alue Siwah</t>
    </r>
  </si>
  <si>
    <r>
      <rPr>
        <b/>
        <sz val="11"/>
        <color theme="1"/>
        <rFont val="Calibri"/>
        <family val="2"/>
        <scheme val="minor"/>
      </rPr>
      <t>Kabupaten Aceh Timur</t>
    </r>
    <r>
      <rPr>
        <sz val="11"/>
        <color theme="1"/>
        <rFont val="Calibri"/>
        <family val="2"/>
        <scheme val="minor"/>
      </rPr>
      <t xml:space="preserve">
Desa Beurandang
Desa Panton Rayeuk T
Desa Seuneubok Pangou
Desa Blang Nisam
Desa Alue Ie Mirah</t>
    </r>
  </si>
  <si>
    <r>
      <rPr>
        <b/>
        <sz val="11"/>
        <color theme="1"/>
        <rFont val="Calibri"/>
        <family val="2"/>
        <scheme val="minor"/>
      </rPr>
      <t>Kabupaten Aceh Timur</t>
    </r>
    <r>
      <rPr>
        <sz val="11"/>
        <color theme="1"/>
        <rFont val="Calibri"/>
        <family val="2"/>
        <scheme val="minor"/>
      </rPr>
      <t xml:space="preserve">
Kecamatan Indra Makmu
Kecamatan Julok</t>
    </r>
  </si>
  <si>
    <r>
      <rPr>
        <b/>
        <sz val="11"/>
        <color theme="1"/>
        <rFont val="Calibri"/>
        <family val="2"/>
        <scheme val="minor"/>
      </rPr>
      <t>Kabupaten Aceh Timur</t>
    </r>
    <r>
      <rPr>
        <sz val="11"/>
        <color theme="1"/>
        <rFont val="Calibri"/>
        <family val="2"/>
        <scheme val="minor"/>
      </rPr>
      <t xml:space="preserve">
Desa Blang Nisam</t>
    </r>
  </si>
  <si>
    <r>
      <rPr>
        <b/>
        <sz val="11"/>
        <color theme="1"/>
        <rFont val="Calibri"/>
        <family val="2"/>
        <scheme val="minor"/>
      </rPr>
      <t>Kabuapten Aceh Timur</t>
    </r>
    <r>
      <rPr>
        <sz val="11"/>
        <color theme="1"/>
        <rFont val="Calibri"/>
        <family val="2"/>
        <scheme val="minor"/>
      </rPr>
      <t xml:space="preserve">
Blang Nisam, Alue Ie Mirah, Alue Siwah Serdang, Seuneubok Baro, Teupin Raya, Bandar Baro, Gampong Lhee, Buket Dindeng, Mane rampak, Jambo Balee, Panton Rayeuk T, Panton Rayeuk A, Pelita Sagoup, Buket Seuraja, Blang Mideun, Blang Pauh Sa, Labuhan, Tanjung Tualang, Naleung, Buket Panyang, Ulee Ateung, Gampong Mesjid, Blang Gleum, Blang Jambee, Seuneubok Bayu, Blang Uyok</t>
    </r>
  </si>
  <si>
    <r>
      <t xml:space="preserve">Kabupaten Aceh Timur
</t>
    </r>
    <r>
      <rPr>
        <sz val="11"/>
        <color theme="1"/>
        <rFont val="Calibri"/>
        <family val="2"/>
        <scheme val="minor"/>
      </rPr>
      <t>Desa Panton Rayeuk T
Desa Blang Nisam
Desa Pelita Sagoup Jaya,
Desa Seuneubok Cina, 
Desa Alue Ie Itam,
Desa Alue Siwah</t>
    </r>
  </si>
  <si>
    <r>
      <rPr>
        <b/>
        <sz val="11"/>
        <color theme="1"/>
        <rFont val="Calibri"/>
        <family val="2"/>
        <scheme val="minor"/>
      </rPr>
      <t>Kabupaten Aceh Timur</t>
    </r>
    <r>
      <rPr>
        <sz val="11"/>
        <color theme="1"/>
        <rFont val="Calibri"/>
        <family val="2"/>
        <scheme val="minor"/>
      </rPr>
      <t xml:space="preserve">
Desa Alue Ie Itam</t>
    </r>
  </si>
  <si>
    <r>
      <rPr>
        <b/>
        <sz val="11"/>
        <color theme="1"/>
        <rFont val="Calibri"/>
        <family val="2"/>
        <scheme val="minor"/>
      </rPr>
      <t xml:space="preserve">Kabupaten Sumenep; </t>
    </r>
    <r>
      <rPr>
        <sz val="11"/>
        <color theme="1"/>
        <rFont val="Calibri"/>
        <family val="2"/>
        <scheme val="minor"/>
      </rPr>
      <t xml:space="preserve">
Desa Aenganyar, Desa Galis, Desa Gedugan, Desa Bringsang, Desa Banbaru, Desa Banmaleng, Desa Jate, Desa Lombang, Desa Lobuk dan Dusun Gililabak </t>
    </r>
  </si>
  <si>
    <r>
      <rPr>
        <b/>
        <sz val="11"/>
        <color theme="1"/>
        <rFont val="Calibri"/>
        <family val="2"/>
        <scheme val="minor"/>
      </rPr>
      <t xml:space="preserve">Kabupaten Sumenep; 
</t>
    </r>
    <r>
      <rPr>
        <sz val="11"/>
        <color theme="1"/>
        <rFont val="Calibri"/>
        <family val="2"/>
        <scheme val="minor"/>
      </rPr>
      <t xml:space="preserve">Desa Aenganyar, Desa Galis, Desa Gedugan, Desa Bringsang, Desa Banbaru, Desa Banmaleng, Desa Jate, Desa Lombang, Desa Lobuk dan Dusun Gililabak </t>
    </r>
  </si>
  <si>
    <t>PEARLOIL (Sebuku) LTD</t>
  </si>
  <si>
    <t>Sebuku</t>
  </si>
  <si>
    <t>22 September 1997 s/d 21 September 2027</t>
  </si>
  <si>
    <t>Pondok Indah Office Tower 2, Suite 801 &amp; 900, Jl. Sultan Iskandar Muda Kav. V-TA, Jakarta 12310 Indonesia</t>
  </si>
  <si>
    <t>Kikie Rizky Sujoto</t>
  </si>
  <si>
    <t>Senior Manager Finance &amp; Accounting</t>
  </si>
  <si>
    <t>+62 21 7599 6356</t>
  </si>
  <si>
    <t>PT Pertamina EP Cepu ADK</t>
  </si>
  <si>
    <t>Alas Dara dan Kemuning</t>
  </si>
  <si>
    <t>Blora</t>
  </si>
  <si>
    <t>Jawa Tengah</t>
  </si>
  <si>
    <t>2014 s/d 2044</t>
  </si>
  <si>
    <t>Gedung Patra Jasa Lantai 8, Jl. Jenderal Gatot Subroto Kav. 32-34, Setiabudi Jakarta Selatan - 12950</t>
  </si>
  <si>
    <t>021-52900-900</t>
  </si>
  <si>
    <t>PT Pertamina EP</t>
  </si>
  <si>
    <t>Seluruh Indonesia</t>
  </si>
  <si>
    <t>48 Kabupaten/Kota</t>
  </si>
  <si>
    <t>Aceh, Sumatera Utara, Riau, Jambi, Sumatera Selatan, Jawa Barat, Jawa Tengah, Jawa Timur, Kalimantan Timur, Kalimantan Utara, Kalimantan Selatan, Kalimantan Tengah, Sulawesi Tengah, Papua Barat</t>
  </si>
  <si>
    <t>17 September 2005 s/d 16 September 2035</t>
  </si>
  <si>
    <t>Menara Standard Chartered Lt. 21, Jl. Prof. Dr. Satrio Kav. 164, Jakarta Selatan</t>
  </si>
  <si>
    <t>Direktur Utama PT Pertamina EP</t>
  </si>
  <si>
    <t>wisnu.hindadari@pertamina.com</t>
  </si>
  <si>
    <t>021-5797 4000/021-57946279</t>
  </si>
  <si>
    <t>PT Pertamina Hulu Kalimantan Timur</t>
  </si>
  <si>
    <t>Kalimantan Timur &amp; Attaka</t>
  </si>
  <si>
    <t>Kutai Timur</t>
  </si>
  <si>
    <t>25 Oktober 2018 s/d 25 Oktober 2038</t>
  </si>
  <si>
    <t>CIBIS Nine Tower Lantai 9. Jl. TB. Simatupang No. 2, Jakarta Selatan  DKI Jakarta 12560, Indonesia.</t>
  </si>
  <si>
    <t>Direktur</t>
  </si>
  <si>
    <t xml:space="preserve"> (021) 5082 9300 Ext 1000
 (021) 7883 0904</t>
  </si>
  <si>
    <t>PT. PERTAMINA HULU MAHAKAM</t>
  </si>
  <si>
    <t>MAHAKAM</t>
  </si>
  <si>
    <t>KUTAI KERTANEGARA</t>
  </si>
  <si>
    <t>01 JANUARI 2018 - 31 DESEMBER 2037</t>
  </si>
  <si>
    <t>Graha Elnusa Lt. 9, Jl. T.B. Simatupang Kav 1B, Jakarta Selatan, DKI Jakarta 12560 - Indonesia</t>
  </si>
  <si>
    <t xml:space="preserve"> PT Pertamina Hulu Sanga Sanga</t>
  </si>
  <si>
    <t xml:space="preserve"> Blok Sanga Sanga</t>
  </si>
  <si>
    <t>8 Agustus 2018 s/d 8 Agustus 2038</t>
  </si>
  <si>
    <t>PetroChina International Bangko Ltd.</t>
  </si>
  <si>
    <t>Bangko</t>
  </si>
  <si>
    <t>Jambi</t>
  </si>
  <si>
    <t>February 1995 - February 2025</t>
  </si>
  <si>
    <t>Desa Muaro Limun, Kec. Limun, Kab. Sarolangun, Jambi</t>
  </si>
  <si>
    <t>V.P. Finance</t>
  </si>
  <si>
    <t xml:space="preserve"> 021 57945300 </t>
  </si>
  <si>
    <t>PetroChina International Jabung Ltd.</t>
  </si>
  <si>
    <t>Jabung</t>
  </si>
  <si>
    <t>Tanjung JabungTimur</t>
  </si>
  <si>
    <t>February 1993 - February 2023</t>
  </si>
  <si>
    <t>Jl. Santafe Rt.15 Kelurahan Pandan Jaya, Kec. Geragai, Kab. Tanjung Jabung Timur, Jambi</t>
  </si>
  <si>
    <t>Petrogas (Basin) Ltd.</t>
  </si>
  <si>
    <t>Kepala Burung</t>
  </si>
  <si>
    <t>Papua Barat</t>
  </si>
  <si>
    <t>15 Oktober 2020 s/d 14 Oktober 2040</t>
  </si>
  <si>
    <t>Singapura</t>
  </si>
  <si>
    <t>Senior Manager, Finance dan Accounting Department</t>
  </si>
  <si>
    <t>+62 21 50919800 ext.: 5805</t>
  </si>
  <si>
    <t>Petrogas (Island) Ltd.</t>
  </si>
  <si>
    <t>Salawati</t>
  </si>
  <si>
    <t xml:space="preserve"> 23 April 2020 s/d 22 April 2040</t>
  </si>
  <si>
    <t>JAMBI MERANG BLOCK, ONS</t>
  </si>
  <si>
    <t>10 Februari 2019 s/d 9 Febuari 2039</t>
  </si>
  <si>
    <t>l. Letjen TB Simatupang Kav. 99 (Kebagusan), Pasar Minggu, Jakarta Selatan, DKI Jakarta Raya - 12520</t>
  </si>
  <si>
    <t>Pertamina Hulu Energi Siak</t>
  </si>
  <si>
    <t>Blok Siak</t>
  </si>
  <si>
    <t>Kabupaten Kampar, Kabupaten Rokan Hilir, Kabupaten Rokan Hulu dan Kabupateng Bengkalis</t>
  </si>
  <si>
    <t>23 Mei 2014 s/d 22 Mei 2034</t>
  </si>
  <si>
    <t xml:space="preserve">BLOK KAMPAR  </t>
  </si>
  <si>
    <t>Indragiri Hulu dan Pelalawan</t>
  </si>
  <si>
    <t>1 Januari 2016 s/d 31 Desember 2036</t>
  </si>
  <si>
    <t>PHE Tower JL. TB Simatupang Kav 99 Jakarta Selatan 12520</t>
  </si>
  <si>
    <t xml:space="preserve"> Raja/Pendopo Block</t>
  </si>
  <si>
    <t xml:space="preserve"> PT. Pertamina Hulu Energi North Sumatera Offshore</t>
  </si>
  <si>
    <t>NSO</t>
  </si>
  <si>
    <t>Pemerintahan Indonesia (Offshore)</t>
  </si>
  <si>
    <t>16 Oktober 2018 - 15 Oktober 2038</t>
  </si>
  <si>
    <t xml:space="preserve"> 021 2954 7000</t>
  </si>
  <si>
    <t>PT Pertamina Hulu Energi NSB</t>
  </si>
  <si>
    <t>B Block</t>
  </si>
  <si>
    <t>Aceh Utara</t>
  </si>
  <si>
    <t>Aceh</t>
  </si>
  <si>
    <t xml:space="preserve"> 4 Oktober 1998 - 17 November 2020</t>
  </si>
  <si>
    <t>PHE TOWER JL. Letjen TB Simatupang Kav. 99, (Kebagusan I) Pasar Minggu, Jakarta Selatan, 12520</t>
  </si>
  <si>
    <t>PT Pertamina Hulu Energi Ogan Komering</t>
  </si>
  <si>
    <t>Ogan Komering</t>
  </si>
  <si>
    <t>Ogan Komering Ulu</t>
  </si>
  <si>
    <t>20 Mei 2018 s/d 19 Mei 2038</t>
  </si>
  <si>
    <t xml:space="preserve"> PT Pertamina Hulu Rokan</t>
  </si>
  <si>
    <t>Rokan</t>
  </si>
  <si>
    <t>9 Agustus 2021 s/d 8 Agustus 2041</t>
  </si>
  <si>
    <t>Gd. Kwarnas Lt. 5 Jl. Medan Merdeka Timur No. 6 Kel. Gambir, Jakarta Pusat, DKI</t>
  </si>
  <si>
    <t xml:space="preserve"> 021-25098500/ 021-25098501</t>
  </si>
  <si>
    <t>PT Pertamina Hulu Energi ONWJ</t>
  </si>
  <si>
    <t>ONWJ</t>
  </si>
  <si>
    <t>Kep. Seribu, Karawang, Subang, Indramayu, Karawang</t>
  </si>
  <si>
    <t>DKI Jakarta, Jawa Barat</t>
  </si>
  <si>
    <t>19 Januari 2017 s/d 18 Januari 2037</t>
  </si>
  <si>
    <t>PHE Tower, Jl TB Simatupang Kav.99 Jakarta 12520</t>
  </si>
  <si>
    <t>Direktur Keuangan</t>
  </si>
  <si>
    <t>PT Pertamina Hulu Energi OSES</t>
  </si>
  <si>
    <t>Southeast Sumatera/SES</t>
  </si>
  <si>
    <t xml:space="preserve">6 September 2018 s.d 5 September 2038          </t>
  </si>
  <si>
    <t>Direktur PT PHE OSES</t>
  </si>
  <si>
    <t>PT Pertamina Hulu Energi Randugunting</t>
  </si>
  <si>
    <t>Rembang</t>
  </si>
  <si>
    <t xml:space="preserve"> Jawa Tengah</t>
  </si>
  <si>
    <t>09 Agustus 2017 s.d 09 Agustus 2037</t>
  </si>
  <si>
    <t xml:space="preserve">Perkantoran Hijau Arkadia Tower D, Lantai 11 Jl. TB Simatupang No. Kav 88, RT.1/RW.1, Kebagusan, Ps. Minggu, Jaksel </t>
  </si>
  <si>
    <t>Sr. Manager Finance</t>
  </si>
  <si>
    <t>PT Pertamina Hulu Energi Tuban East Java</t>
  </si>
  <si>
    <t>20 Mei 2018 s/d 20 Mei 2038</t>
  </si>
  <si>
    <t>: Perkantoran Hijau Arkadia Tower D, Lantai 11 Jl. TB Simatupang No. Kav 88, RT.1/RW.1, Kebagusan, Ps. Minggu, Jaksel   DKI Jakarta 12520</t>
  </si>
  <si>
    <t>PT Pertamina Hulu Energi West Madura Offshore</t>
  </si>
  <si>
    <t>West Madura Offshore</t>
  </si>
  <si>
    <t>Madura</t>
  </si>
  <si>
    <t xml:space="preserve"> 7 Mei 2021 s.d 06 Mei 2031</t>
  </si>
  <si>
    <t>PHE Tower Jl. Letjen. T.B. Simatupang Kav 99, Jakarta 12520 - Indonesia</t>
  </si>
  <si>
    <t>Premier Oil Natuna Sea BV</t>
  </si>
  <si>
    <t>Blok A Natuna</t>
  </si>
  <si>
    <t>Kepulauan Anambas</t>
  </si>
  <si>
    <t>Kepulauan Riau</t>
  </si>
  <si>
    <t>16 Oktober 2009 s.d. 15 Oktober 2029</t>
  </si>
  <si>
    <t>Gedung CIBIS Nine, Lantai 19   Jl. TB Simatupang No. 2, Jakarta 12560, Indonesia.</t>
  </si>
  <si>
    <t>Erfan Chidir</t>
  </si>
  <si>
    <t>VP Finance &amp; IS</t>
  </si>
  <si>
    <t xml:space="preserve"> 021-50863000 / 50863333</t>
  </si>
  <si>
    <t>Saka Energi Muriah Ltd</t>
  </si>
  <si>
    <t>Muriah</t>
  </si>
  <si>
    <t>Semarang</t>
  </si>
  <si>
    <t>20 Mei 1991 s/d 31 Desember 2026</t>
  </si>
  <si>
    <t>The Manhattan Square, 26th &amp; 28th Floor, Jl. TB Simatupang Kav 1S, Jakarta Selatan 12560</t>
  </si>
  <si>
    <t>Director</t>
  </si>
  <si>
    <t>+62 21 2995 1000</t>
  </si>
  <si>
    <t xml:space="preserve">Saka Indonesia Pangkah Ltd </t>
  </si>
  <si>
    <t xml:space="preserve">Pangkah </t>
  </si>
  <si>
    <t>Gresik</t>
  </si>
  <si>
    <t>8 Mei 1996 s/d 8 Mei 2026</t>
  </si>
  <si>
    <t>PT SPR LANGGAK</t>
  </si>
  <si>
    <t>LANGGAK BLOCK</t>
  </si>
  <si>
    <t>ROKAN HULU</t>
  </si>
  <si>
    <t>RIAU</t>
  </si>
  <si>
    <t>2009 s/d 2029</t>
  </si>
  <si>
    <t>Gedung AD Premier Lt. 8 Jl. TB Simatupang No. 5, Jakarta</t>
  </si>
  <si>
    <t>GENERAL MANAGER</t>
  </si>
  <si>
    <t>021 - 22708945 / 021 - 22708949</t>
  </si>
  <si>
    <t>PT Seleraya Belida</t>
  </si>
  <si>
    <t>Belida</t>
  </si>
  <si>
    <t>Muara Enim</t>
  </si>
  <si>
    <t>2004 s/d 2034</t>
  </si>
  <si>
    <t>Gedung Graha Sele Lantai 2, Jalan Tebet Raya No: 8-10, Jakarta Selatan</t>
  </si>
  <si>
    <t>Ham Juchiro Tampi</t>
  </si>
  <si>
    <t>President Direktur</t>
  </si>
  <si>
    <t>juchiro@srb.co.id</t>
  </si>
  <si>
    <t>8370-3608</t>
  </si>
  <si>
    <t>PT. Seleraya Merangin Dua</t>
  </si>
  <si>
    <t>Merangin II</t>
  </si>
  <si>
    <t>Musi Rawas Utara, Musi Rawas, Musi Banyuasin, Sarolangun</t>
  </si>
  <si>
    <t xml:space="preserve"> 2003 - 2033</t>
  </si>
  <si>
    <t>The City Tower, Lantai 6 &amp; 17, Jl. MH Thamrin No 81, Jakata Pusat 10310</t>
  </si>
  <si>
    <t>STAR ENERGY (KAKAP) LTD</t>
  </si>
  <si>
    <t xml:space="preserve"> KAKAP NATUNA</t>
  </si>
  <si>
    <t>NATUNA</t>
  </si>
  <si>
    <t>KEPULAUAN RIAU</t>
  </si>
  <si>
    <t>22 MARET 2005 s/d 21 MARET 2028</t>
  </si>
  <si>
    <t>WISMA BARITO PACIFIC, 8TH-10TH FLOOR, JL. LET.JEND S. PARMAN KAV. 62-63, JAKARTA 11410 INDONESIA</t>
  </si>
  <si>
    <t>SR. VP FINANCE (CFO)</t>
  </si>
  <si>
    <t>021-5325828</t>
  </si>
  <si>
    <t>Tately N.V.</t>
  </si>
  <si>
    <t>Palmerah</t>
  </si>
  <si>
    <t>Musi Banyu Asin</t>
  </si>
  <si>
    <t>30 Desember 2003 - 30 Desember 2033</t>
  </si>
  <si>
    <t>Alamanda Tower Lt 15, Jalan TB Simatupang, Jakarta 12430</t>
  </si>
  <si>
    <t>Yusak Setiawan</t>
  </si>
  <si>
    <t>President &amp; General Manager</t>
  </si>
  <si>
    <t>+62 21 2966 0262/3 ; Fax +62 21 2966 0335/6</t>
  </si>
  <si>
    <t>Texcal Mahato EP FZCO</t>
  </si>
  <si>
    <t>Mahato</t>
  </si>
  <si>
    <t>Kampar</t>
  </si>
  <si>
    <t>20 Juli 2012 s/d 19 Juli 2042</t>
  </si>
  <si>
    <t>Talavera Tower, 10th #02-03 Floor, Talavera Office Park, Jl TB Simatupang Kav 22-26, Jakarta 12430</t>
  </si>
  <si>
    <t>Ibrahim Al Attereh</t>
  </si>
  <si>
    <t>02122976715</t>
  </si>
  <si>
    <t>PT. Tiarabumi Petroleum</t>
  </si>
  <si>
    <t>West Air Komering</t>
  </si>
  <si>
    <t xml:space="preserve"> 2007 s/d 2037</t>
  </si>
  <si>
    <t>Pusat Niaga Roxy Mas Blok C2 No. 35-36, Jakarta Pusat</t>
  </si>
  <si>
    <t>Pjs. FAT Manager</t>
  </si>
  <si>
    <t>6319151 ext 307</t>
  </si>
  <si>
    <t>PT TROPIK ENERGI PANDAN</t>
  </si>
  <si>
    <t xml:space="preserve"> PANDAN</t>
  </si>
  <si>
    <t>MUSI RAWAS</t>
  </si>
  <si>
    <t>SUMATERA SELATAN</t>
  </si>
  <si>
    <t>2004 s/D 2034</t>
  </si>
  <si>
    <t xml:space="preserve">Wisma 46 - Kota BNI </t>
  </si>
  <si>
    <t>Manager Keuangan &amp; Akuntansi</t>
  </si>
  <si>
    <t xml:space="preserve"> 021-2510621</t>
  </si>
  <si>
    <t>PC Ketapang II Ltd</t>
  </si>
  <si>
    <t>Ketapang, East Java Sea</t>
  </si>
  <si>
    <t>11 Juni 1998 s/d 10 Juni 2028</t>
  </si>
  <si>
    <t>Talavera Suite Lt. 3, Talavera Office Park, Jl. Letjen TB Simatupang Kav 22 - 26, Cilandak Jakarta Selatan - 12430</t>
  </si>
  <si>
    <t>Haniss Binti M Hashim</t>
  </si>
  <si>
    <t>VP Finance &amp; Risk</t>
  </si>
  <si>
    <t>haniss_hashim@petronas.com.my</t>
  </si>
  <si>
    <t>021-75925200 ext 2100</t>
  </si>
  <si>
    <t>Senior Manager Finance Regional 2</t>
  </si>
  <si>
    <t>Senior Manager Finance Regional 3</t>
  </si>
  <si>
    <t>Senior Manager Finance Regional 4</t>
  </si>
  <si>
    <t>Senior Manager Finance Regional 5</t>
  </si>
  <si>
    <t>Senior Manager Finance Regional 6</t>
  </si>
  <si>
    <t>Senior Manager Finance Regional 7</t>
  </si>
  <si>
    <t>PEARLOIL (Sebuku) LTD
Total E&amp;P Sebuku
Inpex South Makassar Limited c/o Inpex Corporation</t>
  </si>
  <si>
    <t>Pondok Indah Office Tower 2, Suite 801 &amp; 900, Jl. Sultan Iskandar Muda Kav. V-TA Jakarta 12310</t>
  </si>
  <si>
    <t>kikie.sujoto@mubadalaenergy.com /  +62 21 7599 6356</t>
  </si>
  <si>
    <t>Total E&amp;P Sebuku</t>
  </si>
  <si>
    <t>Arividya Noviyanto</t>
  </si>
  <si>
    <t>South Quarter Tower B, 15 Floor Jl. R.A. Kartini Kav.8 Cilandak Barat Jakarta 12430</t>
  </si>
  <si>
    <t>arividya.noviyanto@totalenergies.com / +62 21 3049 7202</t>
  </si>
  <si>
    <t>Inpex South Makassar Limited c/o Inpex Corporation</t>
  </si>
  <si>
    <t>Koji Nakamoto</t>
  </si>
  <si>
    <t>18th Floor Sentral Senayan 1 Jl. Asia Afrika No. 8, Gelora Bung Karno Jakarta 10270</t>
  </si>
  <si>
    <t>koji.nakamoto@inpex.co.jp / +62 21 29700100</t>
  </si>
  <si>
    <t>Medy Kurniawan</t>
  </si>
  <si>
    <t>021-52901276</t>
  </si>
  <si>
    <t>PT Pertamina Pedeve Indonesia</t>
  </si>
  <si>
    <t>RAHMI AMINI</t>
  </si>
  <si>
    <t>Gedung Wisma Tugu Raden Saleh, Lantai 4. Jl. Raden Saleh No.44 Cikini Menteng - Jakarta Pusat 10330</t>
  </si>
  <si>
    <t>pdv@pdv.co.id/ (021) 391 1857/ 
(021) 391 1859</t>
  </si>
  <si>
    <t>0,01%</t>
  </si>
  <si>
    <t>PT Pertamina Hulu Energi</t>
  </si>
  <si>
    <t>WIKO MIGANTORO</t>
  </si>
  <si>
    <t>Jl. TB Simatupang No.Kav. 99, RT.1/RW.1, Kebagusan, Kec. Ps. Minggu, Kota Jakarta Selatan, Daerah Khusus Ibukota Jakarta 12520</t>
  </si>
  <si>
    <t>phe.vendor.admin@pertamina.com / (021) 29547000 / (021) 29547086</t>
  </si>
  <si>
    <t>99,99%</t>
  </si>
  <si>
    <t>PT Pertamina Hulu Indonesia</t>
  </si>
  <si>
    <t>Graha Elnusa 9th Floor, Jl T.B. Simatupang Kav. 1B, South Jakarta – Indonesia</t>
  </si>
  <si>
    <t>+62 21 50829300</t>
  </si>
  <si>
    <t>Rahmi Amini</t>
  </si>
  <si>
    <t>Gedung Wisma Tugu Raden Saleh Lantai 4 Jl Raden Saleh No. 44, Cikini, Menteng, Jakarta Pusat</t>
  </si>
  <si>
    <t>+62 21 391 1857</t>
  </si>
  <si>
    <t>CHALID SAID SALIM
(Direktur Utama)</t>
  </si>
  <si>
    <t>Telp (021) 788 4004 
Fax (021)  788 30904</t>
  </si>
  <si>
    <t>BUDIMAN PARHUSIP
(Direktur Utama)</t>
  </si>
  <si>
    <t>PHE Tower Mezanin 10th floor, Jl T.B Simatupang Kav. 99, South Jakarta - Indonesia</t>
  </si>
  <si>
    <t>Telp: (021) 295 47000
Fax: (021) 295 47086</t>
  </si>
  <si>
    <t>Qian Mingyang</t>
  </si>
  <si>
    <t>Menara Kuningan, 16th-27th Fl, Jl. Rasuna Said Blok X-7 Kav. 5, Jakarta, Indonesia</t>
  </si>
  <si>
    <t>021-57945300</t>
  </si>
  <si>
    <t xml:space="preserve"> PetroChina International Jabung Ltd.</t>
  </si>
  <si>
    <t>Petronas Carigali (Jabung) Ltd.</t>
  </si>
  <si>
    <t>Hannis Bt M Hashim</t>
  </si>
  <si>
    <t>Talavera Office Park, Talavera Suite, 3rd Fl, Jl. Letjen TB Simatupang Kav.22-26, Jakarta, Indonesia</t>
  </si>
  <si>
    <t>haniss_hassim@petronas.com</t>
  </si>
  <si>
    <t>PP Oil &amp; Gas (Indonesia-Jabung) Ltd.</t>
  </si>
  <si>
    <t>Menara Kuningan, 26th Fl, Jl. Rasuna Said Blok X-7 Kav. 5, Jakarta, Indonesia</t>
  </si>
  <si>
    <t>PT. Pertamina Hulu Energi Jabung</t>
  </si>
  <si>
    <t>Beni Jaffilius Ibradi AD</t>
  </si>
  <si>
    <t>PHE Tower, 25th Fl, Jl Letjen TB Simatupang Kav 99, Jakarta, Indonesia</t>
  </si>
  <si>
    <t>beni.ibradi@pertamina.com</t>
  </si>
  <si>
    <t>14. 2857%</t>
  </si>
  <si>
    <t>PT. GPI Jabung Indonesia</t>
  </si>
  <si>
    <t xml:space="preserve"> Yin Harjono</t>
  </si>
  <si>
    <t>GHJ Suite, Level 5
Jl. Tanah Abang III No. 18 Jakarta Pusat 10160 Indonesia</t>
  </si>
  <si>
    <t>yin.harjono@goldeninvsetama.com</t>
  </si>
  <si>
    <t>RHPetrogas</t>
  </si>
  <si>
    <t>Francis Chang</t>
  </si>
  <si>
    <t>PHE Tower Jl Letjen Simatupang Kav 99 Pasar Minggu Jakarta Selatan</t>
  </si>
  <si>
    <t>PT. Pertamina Hulu Energi North Sumatera Offshore</t>
  </si>
  <si>
    <t>PT. Pertamina Hulu Energi North Sumatera B</t>
  </si>
  <si>
    <t>PT. Pertamina Hulu Energi Raja Ogan Komering</t>
  </si>
  <si>
    <t>PT Pertamina Hulu Rokan</t>
  </si>
  <si>
    <t>RDTX Place, Lantai 15 Jl. Prof. Satrio No.17, RT.17/RW.04 Kuningan, Karet Kuningan, Setiabudi Jakarta Selatan, 12930, Indonesia</t>
  </si>
  <si>
    <t>Email: j.suardin@pertamina.com
Telp: 021-25098500
Fax  :021-25098501</t>
  </si>
  <si>
    <t>PHE ONWJ</t>
  </si>
  <si>
    <t>Budiman Parhusip</t>
  </si>
  <si>
    <t xml:space="preserve"> PHE Tower, Jl TB Simatupang Kav.99 Jakarta 12520</t>
  </si>
  <si>
    <t xml:space="preserve"> 021 2954 7000  </t>
  </si>
  <si>
    <t>PT Migas Hulu Jabar ONWJ</t>
  </si>
  <si>
    <t>Ryan Alfian Noor</t>
  </si>
  <si>
    <t>Jl. Jakarta No. 40 Rt 04/05
Kel. Kebun Waru Kec. Batununggal.
Kota Bandung 40272</t>
  </si>
  <si>
    <t>Tel : (022) 2050 4443
Fax : (022) 2050 4874</t>
  </si>
  <si>
    <t>99,9</t>
  </si>
  <si>
    <t>PT Pertamina Hulu Energi Arun</t>
  </si>
  <si>
    <t>JOHN H. SIMAMORA</t>
  </si>
  <si>
    <t>0,1</t>
  </si>
  <si>
    <t>Pertamina Hulu Energi Randugunting</t>
  </si>
  <si>
    <t>Riko Meidiya Putra</t>
  </si>
  <si>
    <t>Perkantoran Hijau Arkadia 
Tower D, Lantai 11
Jl. TB Simatupang No. Kav 88, RT.1/RW.1,
Kebagusan, Ps. Minggu, Jaksel 
DKI Jakarta 12520</t>
  </si>
  <si>
    <t>Pertamina Hulu Energi Tuban East Java</t>
  </si>
  <si>
    <t>PT. Pertamina Hulu Energi WMO</t>
  </si>
  <si>
    <t>Dwi Mandhiri Heru Susanto</t>
  </si>
  <si>
    <t>021 2954 7581</t>
  </si>
  <si>
    <t>Gedung CIBIS Nine, Lantai 19</t>
  </si>
  <si>
    <t>Erfan.Chidir@harbourenergy.com</t>
  </si>
  <si>
    <t>Kufpec Indonesia (Natuna) BV</t>
  </si>
  <si>
    <t>Ichsan Samiran</t>
  </si>
  <si>
    <t>Talavera Office Park</t>
  </si>
  <si>
    <t>isamiron@kufpec.com</t>
  </si>
  <si>
    <t>Natuna 2 BV</t>
  </si>
  <si>
    <t>Grinchai Hattagam</t>
  </si>
  <si>
    <t>Pondok Indah Office Tower II, Lantai 4</t>
  </si>
  <si>
    <t>GrinchaiH@pttep.com</t>
  </si>
  <si>
    <t>Natuna 1 BV</t>
  </si>
  <si>
    <t>Mohd Nazlee Rasol</t>
  </si>
  <si>
    <t>nazleer@petronas.com.my</t>
  </si>
  <si>
    <t>Director : Khostarosa Andhika Jaya</t>
  </si>
  <si>
    <t>T   +6221 2995 1000</t>
  </si>
  <si>
    <t>Director: Dwi Paramita</t>
  </si>
  <si>
    <t>F   +6221 2995 1001</t>
  </si>
  <si>
    <t>Director : Avep Disasmita</t>
  </si>
  <si>
    <t>Director : Heri Suryanto</t>
  </si>
  <si>
    <t>PT SARANA PEMBANGUNAN RIAU</t>
  </si>
  <si>
    <t>Muhammad Nasir Day</t>
  </si>
  <si>
    <t>Jl Diponegoro No. 49, Pekanbaru - Riau</t>
  </si>
  <si>
    <t>0761 - 885991 / 0761 - 35480</t>
  </si>
  <si>
    <t>Kingswood Capital Ltd.</t>
  </si>
  <si>
    <t>Martino Noma</t>
  </si>
  <si>
    <t>Gedung Menara Kadin Lt. 17 Unit B, Jl HR Rasuna Said Blok X-5 Kav. 2-3 Setiabudi, South Jakarta</t>
  </si>
  <si>
    <t>021 - 5274247 / 021 - 5274246</t>
  </si>
  <si>
    <t>PT Sele Raya</t>
  </si>
  <si>
    <t>Eighty Eight@Kasablanka Tower A Lantai 15 U.B, Jl. Kasablanka Kav 88, Jakarta Selatan</t>
  </si>
  <si>
    <t>Ham Eddy Tampi</t>
  </si>
  <si>
    <t>Jl. Denpasar Raya Blok D 2-3, Jakarta Selatan 12950</t>
  </si>
  <si>
    <t>Siti Garsiah Ryukichi</t>
  </si>
  <si>
    <t>PT SELERAYA MERANGIN DUA</t>
  </si>
  <si>
    <t>THE CITY TOWER LT 6 &amp; 17, JL. MH THAMRIN NO 81</t>
  </si>
  <si>
    <t>MERANGIN BV</t>
  </si>
  <si>
    <t>TRUST INTERNATIONAL MANAGEMENT (TIM) BV</t>
  </si>
  <si>
    <t>WISMA GKBI LT 39 SUITE 3901, JL JEND SUDIRMAN 28</t>
  </si>
  <si>
    <t>TATA@CITCO.COM</t>
  </si>
  <si>
    <t>SINOCHEM MERANGIN LTD</t>
  </si>
  <si>
    <t>DAI CHEN HAN</t>
  </si>
  <si>
    <t>CLIFTON HOUSE, 75 FORT STREET PO BOX 1350 GRAND CAYMAN KY1-1108, CAYMAN ISLANDS</t>
  </si>
  <si>
    <t>DAICHENHAN@SINOCHEM.COM</t>
  </si>
  <si>
    <t>Star Energy (Kakap) Ltd</t>
  </si>
  <si>
    <t>Hendra S. Tan</t>
  </si>
  <si>
    <t>Wisma Barito Pacific, 
Star Energy Tower 8th - 11th floor, 
Jl. Let. Jend. S. Parman Kav. 62-63, Jakarta 11410 Indonesia.</t>
  </si>
  <si>
    <t>hendra.tan@starenergy.co.id</t>
  </si>
  <si>
    <t>Batavia Oil Kakap BV</t>
  </si>
  <si>
    <t>Heri Suryanto</t>
  </si>
  <si>
    <t>Sampoerna Strategic Square, Floor 18th, North Tower. Jl. Jendral Sudirman Kav. 45-46. Jakarta 12930</t>
  </si>
  <si>
    <t>heri.suryanto@bataviaoil.com</t>
  </si>
  <si>
    <t>SPC Kakap Limited</t>
  </si>
  <si>
    <t>Wisma GKBI Lt 39 ST3901, Jl. Jend Sudirman No 28, Bendungan Hilir, Tanah Abang, Jakarta 10210</t>
  </si>
  <si>
    <t>lin-lin@petrochina.com.sg</t>
  </si>
  <si>
    <t>Novus UK (Kakap) Ltd</t>
  </si>
  <si>
    <t>PT Pertamina Hulu Energy Kakap</t>
  </si>
  <si>
    <t>Djoko Soedjarwo</t>
  </si>
  <si>
    <t>PHE Tower, lt. 22, Jl. TB. Simatupang Kav 99, Jakarta Selatan</t>
  </si>
  <si>
    <t>joko_sj@pertamina.com</t>
  </si>
  <si>
    <t>Natuna UK (Kakap 2) Ltd</t>
  </si>
  <si>
    <t>Novus Nominees Pty Ltd</t>
  </si>
  <si>
    <t>Novus Petroleum Canada (Kakap) Ltd</t>
  </si>
  <si>
    <t>yusak.setiawan@tately.co.id
+62 21 2966 0262/3 ; Fax +62 21 2966 0335/6</t>
  </si>
  <si>
    <t>Bukit Energy Central Sumatra (Mahato) Pte.Ltd</t>
  </si>
  <si>
    <t>Central Sumatra Energy Mahato Ltd</t>
  </si>
  <si>
    <t>Haery Building, Kemang Selatan Raya No.151/E</t>
  </si>
  <si>
    <t>Cue Mahato Pty Ltd</t>
  </si>
  <si>
    <t>Witan Odakar</t>
  </si>
  <si>
    <t>Level 3, 10-16 Queen Street, Melbourne VIC 3000, Australia</t>
  </si>
  <si>
    <t xml:space="preserve">Witan@cuenrg.com </t>
  </si>
  <si>
    <t>PT. TIARABUMI PETROLEUM</t>
  </si>
  <si>
    <t>Tjoek Andoko (Direktur Utama)</t>
  </si>
  <si>
    <t>PUSAT NIAGA ROXY MAS BLOK B2 NO. 3-5, JL. K.H. HASYIM ASHARI 125 JAKARTA PUSAT</t>
  </si>
  <si>
    <t>Karina Wijdaja Basoeki</t>
  </si>
  <si>
    <t>Christeven Mergonoto</t>
  </si>
  <si>
    <t>Owen Rahadiyan</t>
  </si>
  <si>
    <t>NIHIL</t>
  </si>
  <si>
    <t>Talavera Office Park, Talavera Suite, 3rd-10th Fl, Jl. Letjen TB Simatupang Kav.22-26, Jakarta, Indonesia</t>
  </si>
  <si>
    <t>BUT Petronas Carigali (Ketapang) Ltd</t>
  </si>
  <si>
    <t>PT Saka Ketapang Perdana</t>
  </si>
  <si>
    <t>The Manhattan Square Lt. 26&amp;28, Jl. TB Simatupang Kav. 1S, Jakarta,Indonesia</t>
  </si>
  <si>
    <t>Heri.Suryanto@sakaenergi.com</t>
  </si>
  <si>
    <t>ASR 1st Semester</t>
  </si>
  <si>
    <t>SRT-
0093/SKKMG1000/20
21/S4</t>
  </si>
  <si>
    <t>Condensate Lifting 2021</t>
  </si>
  <si>
    <t>9300 Bbl</t>
  </si>
  <si>
    <t>Gas Lifting 2021</t>
  </si>
  <si>
    <t>2,531,709.62243 MSCF</t>
  </si>
  <si>
    <t>Underlifting Condensate 2021</t>
  </si>
  <si>
    <t>Under Lifting-Condensate masih belum final karena masih menunggu revisi harga gas PKT-5. Under Lifting ini akan di selesaikan di tahun 2022 pada saat revisi harga gas PKT-5 sudah disetujui.</t>
  </si>
  <si>
    <t>Underlifting Gas 2021</t>
  </si>
  <si>
    <t>Over Lifting-Gas masih belum final karena masih menunggu revisi harga gas PKT-5. Over Lifting ini akan di selesaikan di tahun 2022 pada saat revisi harga gas PKT-5 sudah disetujui.</t>
  </si>
  <si>
    <t>DMO 2021</t>
  </si>
  <si>
    <t>XXX</t>
  </si>
  <si>
    <t>ASR 2nd Semester</t>
  </si>
  <si>
    <t>SRT-
0318/SKKMG1000/20
21/S4</t>
  </si>
  <si>
    <t>Belum ada setoran karena masih proses pembukaan Rekening Bersama</t>
  </si>
  <si>
    <t>839.329.88</t>
  </si>
  <si>
    <t>Bbls</t>
  </si>
  <si>
    <t>Mscf</t>
  </si>
  <si>
    <t>1,662,188.17 Barrels</t>
  </si>
  <si>
    <t>5,323,279.90 MSCF</t>
  </si>
  <si>
    <t>R16.2 + adj KDM &amp; IPP + adj LPG 2020</t>
  </si>
  <si>
    <t>63,378.62 MSCF</t>
  </si>
  <si>
    <t>payment through book-entry mechanism</t>
  </si>
  <si>
    <t>Programs</t>
  </si>
  <si>
    <t>barrels</t>
  </si>
  <si>
    <t>Payment at 21 Dec 2018</t>
  </si>
  <si>
    <t>Barrel</t>
  </si>
  <si>
    <t>Belum ada  setoran, masih proses pembukaan rekening bersama</t>
  </si>
  <si>
    <t>Assume &amp; Discharge</t>
  </si>
  <si>
    <t>Belum terdapat setoran ASR untuk PHE TEJ</t>
  </si>
  <si>
    <t>Tidak ada Pembayaran selama 2021</t>
  </si>
  <si>
    <t>Domestic</t>
  </si>
  <si>
    <t>Export</t>
  </si>
  <si>
    <t>Government Lifting Oil</t>
  </si>
  <si>
    <t xml:space="preserve">Unit satuan dalam MSCF untuk Government share on lifting Gas </t>
  </si>
  <si>
    <t>Unit satuan dalam MSCF untuk Saka Overlift Position (Saka Pay to Government)</t>
  </si>
  <si>
    <t>Pembayaran di USD. Konversi ke IDR berdasarkan Kurs Tengah BI 31 Des 2021 Rp Rp 14.269,01</t>
  </si>
  <si>
    <t>Konversi ke USD berdasarkan Kurs Tengah BI 31 Des 2021 Rp 14.269,01</t>
  </si>
  <si>
    <t>Unit satuan BOE untuk Government Lifting Oil</t>
  </si>
  <si>
    <t>Unit satuan MSCF untuk Government share on lifting Gas (incl. LPG)</t>
  </si>
  <si>
    <t>Unit satuan BOE untuk Saka Underlift Position (Government Pay to Saka)</t>
  </si>
  <si>
    <t>Saka Underlift Position (Government Pay to Saka)</t>
  </si>
  <si>
    <t>Payment on 28 May, 13 Dec 2021</t>
  </si>
  <si>
    <t>Payment on 17 May 2022</t>
  </si>
  <si>
    <t xml:space="preserve">Received on 26 July 2022 </t>
  </si>
  <si>
    <t>R-16.1 Cell M19</t>
  </si>
  <si>
    <t>R-16.2 Cell O24</t>
  </si>
  <si>
    <t>R-16.1 Cell M22</t>
  </si>
  <si>
    <t>R-16.2 Cell O26</t>
  </si>
  <si>
    <t>Pemindahbukuan DJA ke DJP</t>
  </si>
  <si>
    <t xml:space="preserve">                                   -  </t>
  </si>
  <si>
    <t>Other Income Premium</t>
  </si>
  <si>
    <t>Final Payment 2020</t>
  </si>
  <si>
    <t>Program Pemberdayaan Masyarakat Desa Pesisir Melalui Usaha Mikro dan Kecil di Kabupaten Kotabaru, Kalimantan Selatan</t>
  </si>
  <si>
    <t>Kotabaru, Kalimantan Selatan</t>
  </si>
  <si>
    <t>Program Pemberdayaan Masyarakat Desa Pesisir melalui Desa Wisata Pesisir di Kabupaten Majene, Sulawesi Barat</t>
  </si>
  <si>
    <t>Majene, Sulawesi Barat</t>
  </si>
  <si>
    <t>Bantuan untuk korban bencana gempa di Sulawesi Barat dan banjir di Kalimantan Selatan</t>
  </si>
  <si>
    <t>Sulawesi Barat dan Kalimantan Selatan</t>
  </si>
  <si>
    <t>Penanganan Stunting</t>
  </si>
  <si>
    <t>Program Beasiswa dan Peningkatan Kualitas Pendidikan Tinggi di Kotabaru, Kalimantan Selatan</t>
  </si>
  <si>
    <t>Pelestarian kawasan desa pesisir melalui Pengelolaan Sampah Komunal dan Kelompok Sadar Lingkungan Lestari</t>
  </si>
  <si>
    <t>*agar disebutkan nama lokasi, sampai dengan nama desa tempat program dilaksanakan</t>
  </si>
  <si>
    <t xml:space="preserve">- Bantuan Kegiatan Vaksinasi di Kabupaten Blora oleh Majelis Utama Indonesia (MUI) 
- Bantuan bencana alam gempa NTT </t>
  </si>
  <si>
    <t>- Majelis Ulama Indonesia &amp; Masyarakat di Kabupaten Blora
- Masyarakat NTT</t>
  </si>
  <si>
    <t>Kabupaten Blora</t>
  </si>
  <si>
    <t>Pemberdayaan masyarakat berupa peningkatan ekonomi seperti program tani terpadu, pembinaan usaha bagi kaum difabel, dan program desa mandiri energi listrik</t>
  </si>
  <si>
    <t>&gt;250.000</t>
  </si>
  <si>
    <t>330 desa binaan di 48 Kabupaten &amp; 14 Provinsi dari Rantau, Pangkalan Susu, Lirik, Ramba, Jambi, Adera, Limau, Prabumulih, Pendopo, Subang, Tambun, Jatibarang, Cepu, Poleng, Sukowati, Donggi Matindok, Papua, Bunyu, Tarakan, Sanga-sanga, Sangatta, Tanjung</t>
  </si>
  <si>
    <t>Bantuan bencana alam lokal &amp; nasional</t>
  </si>
  <si>
    <t>Peningkatan pendidikan &amp; studi seperti pendidikan lingkungan untuk anak</t>
  </si>
  <si>
    <t>Pengembangan infrastruktur seperti perbaikan jalan dan penyediaan ambulance keliling</t>
  </si>
  <si>
    <t>Pemeliharaan lingkungan hidup seperti pengelolaan sampah anorganik dan organik, instalasi penggunaan air limbah (IPAL)</t>
  </si>
  <si>
    <t>Pengembangan UKM &amp; Ekonomi lokal di Wilayah Marangkayu, Penajam &amp; Balikpapan</t>
  </si>
  <si>
    <t>2 Kelompok Tani di Desa Semangko; Kelompok UMKM di Kec. Penajam, Samboja &amp; Marangkayu</t>
  </si>
  <si>
    <t>Desa Semangko, Kecamatan. Marangkayu; Kelurahan Muara Sembilang, Kabupaten Kutai Kartanegara
Kelurahan Kampung Baru, Kelurahan Tanjung Tengah Tengah, Kabupaten Penajam Paser Utara
Kelurahan Prapatan
Provinsi Kalimantan Timur</t>
  </si>
  <si>
    <t>Pelatihan beneficiaries group/kelompok pendampingan</t>
  </si>
  <si>
    <t>Kelompok Tani, Kelompok Nelayan, UMKM, Pokdarwis, Sahabat Mangrove, Bank Sampah, BumDesa</t>
  </si>
  <si>
    <t>Desa Kersik, Desa Semangko, Desa Sebuntal, Desa Prangat Baru, Kecamaftan Marangkayu, Kabupaten Kutai Kartanegara
Desa Girimukti, Kelurahan Tanjung Tengah, Kelurahan Kampung Baru, Kelurahan Lawe-Lawe, Kecamatan Penajam, Kabupaten Penajam Paser Utara
Provinsi Kalimantan Timur</t>
  </si>
  <si>
    <t xml:space="preserve">Program Permakultur melalui Pak Darsan (Pupuk Alami, Kompos Dari Santan Terminal) Pengembangan Kelompok Tani Kopi Luwak </t>
  </si>
  <si>
    <t>Kelompok tani kopi luwak, BUMDes Prangat Baru</t>
  </si>
  <si>
    <t>Desa Prangat, Kecamatan Marangkayu</t>
  </si>
  <si>
    <t>Bantuan bencana di sekitar daerah operasi</t>
  </si>
  <si>
    <t>Masyarakat terdampak bencana</t>
  </si>
  <si>
    <t>Tenggarong (Kabupaten Kutai Kartanegara, Provinsi Kalimantan Timur)
Kota Balikappan, Provinsi Kalimantan Timur</t>
  </si>
  <si>
    <t>Bantuan bencana alam dan bencana non alam, termasuk yang disebabkan oleh wabah</t>
  </si>
  <si>
    <t>1. Desa Pengayuan, Kecamatan Liang Anggang, Kota Banjarbaru, Provinsi Kalimantan Selatan
2. Desa Rangas Timur, Rangas Barat (Kecamatan. Simboro, Kabupaten Mamuju, Kabupaten Majene, Provinsi Sulawesi Barat
4. Desa Supiturang, Keamatan. Pronojiwo, Kabupaten Lumajang, Provinsi Jawa Timur</t>
  </si>
  <si>
    <t>Sekolah Sehat (lanjutan)</t>
  </si>
  <si>
    <t>SDN 021 Samboja dan SMPN 6 Samboja di Kel. Muara Sembilang
54 Guru Sekolah Adiwiyata di Kabupaten PPU</t>
  </si>
  <si>
    <t>Dusun Tanjung Sembilang, Kelurahan. Muara Sembilang; Kecamatan Samboja, Kabupaten Kutai Kartanegara
Kecamatan Penajam, Kecamatan Waru, Kecamatan Babulu, Kecamatan Sepaku, Kabupaten Paser Penajam Utara
Provinsi Kalimatan Timur</t>
  </si>
  <si>
    <t>Pembangunan dan Perbaikan Fasilitas Umum dan Publik</t>
  </si>
  <si>
    <t>Warga RT.39  Kelurahan Telaga sari</t>
  </si>
  <si>
    <t>Kelurahan Telagasari, Kecamatan Balikpapan Kota, Kota Balikpapan, Provinsi Kalimantan Timur</t>
  </si>
  <si>
    <t>Greenbelt for buffer zone Santan Terminal</t>
  </si>
  <si>
    <t>Masyarakat sekitar marangkayu</t>
  </si>
  <si>
    <t>Desa Sebuntal, Desa Semangko, Kecamatan Marangkayu, Kabupaten Kutai Kartanegara, Provinsi Kalimantan Timir</t>
  </si>
  <si>
    <t>Penanggulangan Sampah Berbasis Masyarakat</t>
  </si>
  <si>
    <t>Kelompok Hidayatullah (pengurus Pesantren dan santri), Himpuli (Himpunan Peternak Unggas Lokal Indonesia), Kelompok Maggot Lestari</t>
  </si>
  <si>
    <t>Desa Girimukti, Kelurahan Tanjung Tengah
Kecamatan Penajam, Kabupaten Penajam Paser Utara</t>
  </si>
  <si>
    <t>Ekowisata: Desa Pariwisata Kersik (DERSIK), Marangkayu</t>
  </si>
  <si>
    <t>Kelompok UMKM, Pokdarwis desa, Sahabat Mangrove, Bank Sampah</t>
  </si>
  <si>
    <t>Desa Kersik, Kecamatan Marangkayu, Kabupaten Kutai Kartanegara, Provinsi Kalimantan Timur</t>
  </si>
  <si>
    <t>Pencegahan Abrasi melalui revitalisasi hutan mangrove dan pelestarian terumbu karang</t>
  </si>
  <si>
    <t xml:space="preserve">Pokdarwis Desa Kersik
Sahabat Mangrove dan
Masyarakat dan pengunjung pantai </t>
  </si>
  <si>
    <t>Desa Kersik, Kecamatan Marangkayu, Kabupaten Kutai Kartanegara</t>
  </si>
  <si>
    <t>Pemberdayaan masyarakat nelayan melalui pengembangan sistem perikanan dan tambak ramah lingkungan</t>
  </si>
  <si>
    <t>Kelompok nelayan</t>
  </si>
  <si>
    <t>Budidaya Hasil Hutan Non Kayu (Konservasi HKPTs)</t>
  </si>
  <si>
    <t>Kelompok kerja HKPTs, pegiat konservasi, sekolah-sekolah mitra HKPTs</t>
  </si>
  <si>
    <t>Kelurahan Telaga Sari, Kecamatan Balikpapan Kota, Kota Balikpapan, Provinsi Kalimantan Timur</t>
  </si>
  <si>
    <t>Proteksi Lingkungan Daerah Terbatas Terlarang Melalui Pemanfaatan Aplikasi Nelpin (Nelayan Pintar), Rumpon Cerdas, Produksi Es Balok Tanpa Plastik</t>
  </si>
  <si>
    <t>KUB Mekar Jaya</t>
  </si>
  <si>
    <t>Kelurahan Tanjung Tengah, Kecamatan Penajam, Kabupaten Paser Penajam Utara
Provinsi Kalimantan Timur</t>
  </si>
  <si>
    <t>Transplanting Terumbu Karang, Apartemen Ikan</t>
  </si>
  <si>
    <t>Pokdarwis Desa Kersik, Nelayan tangkap, masyarakat pesisir, pegiat konservasi, siswa sekolah-sekolah di kawasan pesisir di sekitar daerah operasi PHKT</t>
  </si>
  <si>
    <t>- Pengembangan Kemitraan Ekonomi Masyarakat Setempat
- Dukungan kepada masyarakat lokal untuk pengembangan usaha pertanian dan peternakan
- Pengembangan kapasitas produksi perikanan di wilayah Delta Mahakam</t>
  </si>
  <si>
    <r>
      <rPr>
        <b/>
        <sz val="11"/>
        <color theme="1"/>
        <rFont val="Arial Narrow"/>
        <family val="2"/>
      </rPr>
      <t>Kec. Samboja</t>
    </r>
    <r>
      <rPr>
        <sz val="11"/>
        <color theme="1"/>
        <rFont val="Arial Narrow"/>
        <family val="2"/>
      </rPr>
      <t xml:space="preserve">: Sanipah, Handil Baru, Handil Baru Darat, Teluk Pamedas, Muara Sembilang
</t>
    </r>
    <r>
      <rPr>
        <b/>
        <sz val="11"/>
        <color theme="1"/>
        <rFont val="Arial Narrow"/>
        <family val="2"/>
      </rPr>
      <t>Kec. Muara Jawa</t>
    </r>
    <r>
      <rPr>
        <sz val="11"/>
        <color theme="1"/>
        <rFont val="Arial Narrow"/>
        <family val="2"/>
      </rPr>
      <t xml:space="preserve">: Muara Jawa Pesisir, Muara Jawa Ilir, Muara Jawa Ulu, Muara Jawa Tengah, Muara Kembang, Dondang, Tamapole
</t>
    </r>
    <r>
      <rPr>
        <b/>
        <sz val="11"/>
        <color theme="1"/>
        <rFont val="Arial Narrow"/>
        <family val="2"/>
      </rPr>
      <t>Kec. Anggana</t>
    </r>
    <r>
      <rPr>
        <sz val="11"/>
        <color theme="1"/>
        <rFont val="Arial Narrow"/>
        <family val="2"/>
      </rPr>
      <t xml:space="preserve">: Tani Baru, Sepatin, Muara Pantuan, Handil Terusan, Kutai Lama
</t>
    </r>
    <r>
      <rPr>
        <b/>
        <sz val="11"/>
        <color theme="1"/>
        <rFont val="Arial Narrow"/>
        <family val="2"/>
      </rPr>
      <t>Kec. Muara Badak</t>
    </r>
    <r>
      <rPr>
        <sz val="11"/>
        <color theme="1"/>
        <rFont val="Arial Narrow"/>
        <family val="2"/>
      </rPr>
      <t xml:space="preserve">: Muara Badak Ulu, Muara Badak Ilir, Salo Palai, Saliki, Gas Alam Badak I, Sungai Bawang
</t>
    </r>
    <r>
      <rPr>
        <b/>
        <sz val="11"/>
        <color theme="1"/>
        <rFont val="Arial Narrow"/>
        <family val="2"/>
      </rPr>
      <t xml:space="preserve">Ring 2: </t>
    </r>
    <r>
      <rPr>
        <sz val="11"/>
        <color theme="1"/>
        <rFont val="Arial Narrow"/>
        <family val="2"/>
      </rPr>
      <t>Kota Balikpapan, Kabupaten Paser</t>
    </r>
  </si>
  <si>
    <t>Bantuan Bencana Alam Tingkat Lokal dan Nasional (termasuk di dalamnya untuk bantuan Semeru)</t>
  </si>
  <si>
    <r>
      <rPr>
        <b/>
        <sz val="11"/>
        <color theme="1"/>
        <rFont val="Arial Narrow"/>
        <family val="2"/>
      </rPr>
      <t>Kec. Samboja</t>
    </r>
    <r>
      <rPr>
        <sz val="11"/>
        <color theme="1"/>
        <rFont val="Arial Narrow"/>
        <family val="2"/>
      </rPr>
      <t xml:space="preserve">: Sanipah, Handil Baru, Handil Baru Darat, Teluk Pamedas, Muara Sembilang
</t>
    </r>
    <r>
      <rPr>
        <b/>
        <sz val="11"/>
        <color theme="1"/>
        <rFont val="Arial Narrow"/>
        <family val="2"/>
      </rPr>
      <t>Kec. Muara Jawa</t>
    </r>
    <r>
      <rPr>
        <sz val="11"/>
        <color theme="1"/>
        <rFont val="Arial Narrow"/>
        <family val="2"/>
      </rPr>
      <t xml:space="preserve">: Muara Jawa Ilir, Muara Jawa Ulu, Muara Jawa Tengah
</t>
    </r>
    <r>
      <rPr>
        <b/>
        <sz val="11"/>
        <color theme="1"/>
        <rFont val="Arial Narrow"/>
        <family val="2"/>
      </rPr>
      <t>Kec. Anggana</t>
    </r>
    <r>
      <rPr>
        <sz val="11"/>
        <color theme="1"/>
        <rFont val="Arial Narrow"/>
        <family val="2"/>
      </rPr>
      <t xml:space="preserve">: Tani Baru, Sepatin, Muara Pantuan, Handil Terusan
</t>
    </r>
    <r>
      <rPr>
        <b/>
        <sz val="11"/>
        <color theme="1"/>
        <rFont val="Arial Narrow"/>
        <family val="2"/>
      </rPr>
      <t>Kec. Muara Badak</t>
    </r>
    <r>
      <rPr>
        <sz val="11"/>
        <color theme="1"/>
        <rFont val="Arial Narrow"/>
        <family val="2"/>
      </rPr>
      <t xml:space="preserve">: Muara Badak Ulu, Muara Badak Ilir
</t>
    </r>
    <r>
      <rPr>
        <b/>
        <sz val="11"/>
        <color theme="1"/>
        <rFont val="Arial Narrow"/>
        <family val="2"/>
      </rPr>
      <t xml:space="preserve">Ring 2: </t>
    </r>
    <r>
      <rPr>
        <sz val="11"/>
        <color theme="1"/>
        <rFont val="Arial Narrow"/>
        <family val="2"/>
      </rPr>
      <t>Kota Balikpapan, Semarang</t>
    </r>
  </si>
  <si>
    <t xml:space="preserve">- Dukungan Untuk Peningkatan Kualitas Sarana dan Prasarana Pendidikan Dasar dan Menengah
- Peningkatan Kualitas SDM Pengelola Lembaga Pendidikan, Tenaga Pengajar, Siswa/Mahasiswa dan Kelompok Budaya
- Bantuan Pendidikan / Beasiswa bagi Pelaku Pendidikan di Wilayah Sekitar Operasi </t>
  </si>
  <si>
    <t>Peningkatan Fasilitas Umum untuk Masyarakat di Sekitar Wilayah Operasi</t>
  </si>
  <si>
    <r>
      <rPr>
        <b/>
        <sz val="11"/>
        <color theme="1"/>
        <rFont val="Arial Narrow"/>
        <family val="2"/>
      </rPr>
      <t>Kec. Samboja</t>
    </r>
    <r>
      <rPr>
        <sz val="11"/>
        <color theme="1"/>
        <rFont val="Arial Narrow"/>
        <family val="2"/>
      </rPr>
      <t xml:space="preserve">: Sanipah, Handil Baru, Handil Baru Darat, Teluk Pamedas, Muara Sembilang
</t>
    </r>
    <r>
      <rPr>
        <b/>
        <sz val="11"/>
        <color theme="1"/>
        <rFont val="Arial Narrow"/>
        <family val="2"/>
      </rPr>
      <t>Kec. Muara Jawa</t>
    </r>
    <r>
      <rPr>
        <sz val="11"/>
        <color theme="1"/>
        <rFont val="Arial Narrow"/>
        <family val="2"/>
      </rPr>
      <t xml:space="preserve">: Muara Jawa Pesisir, Muara Jawa Ilir, Muara Jawa Ulu, Muara Jawa Tengah, Muara Kembang, Dondang, Tamapole
</t>
    </r>
    <r>
      <rPr>
        <b/>
        <sz val="11"/>
        <color theme="1"/>
        <rFont val="Arial Narrow"/>
        <family val="2"/>
      </rPr>
      <t>Kec. Anggana</t>
    </r>
    <r>
      <rPr>
        <sz val="11"/>
        <color theme="1"/>
        <rFont val="Arial Narrow"/>
        <family val="2"/>
      </rPr>
      <t xml:space="preserve">: Tani Baru, Sepatin, Muara Pantuan, Handil Terusan, Kutai Lama
</t>
    </r>
    <r>
      <rPr>
        <b/>
        <sz val="11"/>
        <color theme="1"/>
        <rFont val="Arial Narrow"/>
        <family val="2"/>
      </rPr>
      <t>Kec. Muara Badak</t>
    </r>
    <r>
      <rPr>
        <sz val="11"/>
        <color theme="1"/>
        <rFont val="Arial Narrow"/>
        <family val="2"/>
      </rPr>
      <t>: Muara Badak Ulu, Muara Badak Ilir, Salo Palai, Saliki, Gas Alam Badak I, Sungai Bawang</t>
    </r>
    <r>
      <rPr>
        <b/>
        <sz val="11"/>
        <color theme="1"/>
        <rFont val="Arial Narrow"/>
        <family val="2"/>
      </rPr>
      <t/>
    </r>
  </si>
  <si>
    <t>- Mendukung Akses Masyarakat terhadap Energi Baru dan Terbarukan
- Mendukung Program Pengelolaan Lingkungan yang Berkelanjutan
- Mendukung Ketahanan Penggunaan Sumber Daya Laut dengan Mengenalkan Program Perikanan Ramah Lingkungan dan Perlindungan terhadap Satwa Langka (Keragaman Hayati)</t>
  </si>
  <si>
    <r>
      <rPr>
        <b/>
        <sz val="11"/>
        <color theme="1"/>
        <rFont val="Arial Narrow"/>
        <family val="2"/>
      </rPr>
      <t>Kec. Samboja</t>
    </r>
    <r>
      <rPr>
        <sz val="11"/>
        <color theme="1"/>
        <rFont val="Arial Narrow"/>
        <family val="2"/>
      </rPr>
      <t xml:space="preserve">: Sanipah, Handil Baru, Handil Baru Darat, Teluk Pamedas, Muara Sembilang
</t>
    </r>
    <r>
      <rPr>
        <b/>
        <sz val="11"/>
        <color theme="1"/>
        <rFont val="Arial Narrow"/>
        <family val="2"/>
      </rPr>
      <t>Kec. Muara Jawa</t>
    </r>
    <r>
      <rPr>
        <sz val="11"/>
        <color theme="1"/>
        <rFont val="Arial Narrow"/>
        <family val="2"/>
      </rPr>
      <t xml:space="preserve">: Muara Jawa Pesisir, Muara Jawa Ilir, Muara Jawa Ulu, Muara Jawa Tengah, Muara Kembang, Dondang, Tamapole
</t>
    </r>
    <r>
      <rPr>
        <b/>
        <sz val="11"/>
        <color theme="1"/>
        <rFont val="Arial Narrow"/>
        <family val="2"/>
      </rPr>
      <t>Kec. Anggana</t>
    </r>
    <r>
      <rPr>
        <sz val="11"/>
        <color theme="1"/>
        <rFont val="Arial Narrow"/>
        <family val="2"/>
      </rPr>
      <t xml:space="preserve">: Tani Baru, Sepatin, Muara Pantuan, Handil Terusan, Kutai Lama
</t>
    </r>
    <r>
      <rPr>
        <b/>
        <sz val="11"/>
        <color theme="1"/>
        <rFont val="Arial Narrow"/>
        <family val="2"/>
      </rPr>
      <t xml:space="preserve">Ring 2: </t>
    </r>
    <r>
      <rPr>
        <sz val="11"/>
        <color theme="1"/>
        <rFont val="Arial Narrow"/>
        <family val="2"/>
      </rPr>
      <t>Kota Balikpapan</t>
    </r>
  </si>
  <si>
    <t>7. Peningkatan Kesehatan Masyarakat Sekitar</t>
  </si>
  <si>
    <t>-  Dukungan untuk Akses Masyarakat ke Fasilitas Pelayanan Kesehatan Umum
- Dukungan untuk Program Penyadaran Resiko Kesehatan Global/ Epidemi/ Obat-Obatan/Alkohol/Tembakau.
- Pengembangan Akses Masyarakat terhadap Air Bersih/Fasilitas Sanitasi dan Pengelolaan Berkelanjutan atas Sumber Daya Air
- Dukungan untuk Pengembangan Kemampuan Masyarakat dalam Hal Tanggap Keadaan Darurat dan Bencana dan Perilaku Keselamatan</t>
  </si>
  <si>
    <t>Badak Creative Community Center (BACER)</t>
  </si>
  <si>
    <t>Desa Gas Alam Badak I, Kec. Muara Badak</t>
  </si>
  <si>
    <t>Akselerasi Pengembangan BUMDES</t>
  </si>
  <si>
    <t>2 (Usaha Roti &amp; Handil Creative)
1 (Poktan Mandiri Raya)</t>
  </si>
  <si>
    <t>Desa Bukit Raya, Kec. Samboja
Kelurahan Sanipah, Kec. Samboja
Muara Jawa Ulu, Kec. Muara Jawa
Muara Jawa Tengah, Kec. Muara Jawa
Kelurahan Sanipah, Kec. Samboja
Muara Badak Ulu, Kec. Muara Badak
Desa Muara Badak Ilir, Kec. Muara Badak
Desa Sebuntal, Kec. Marangkayu
Desa Sebuntal, Kec. Marangkayu
Desa Sungai Bawang, Kec. Muara Badak</t>
  </si>
  <si>
    <t>Pengembangan potensi ekonomi lokal pertanian, perikanan dan peternakan</t>
  </si>
  <si>
    <t>11 Kelompok</t>
  </si>
  <si>
    <t xml:space="preserve">Kelurahan Muara Jawa Pesisir, Kec. Muara Jawa
Kelurahan Muara Jawa Pesisir, Kec. Muara Jawa
Kelurahan Muara Jawa Ilir, Kec. Muara Jawa
Desa Badak Mekar, Kec. Muara Badak
Desa Perangat Selatan, Kec. Marangkayu
Desa Suka Damai, Kec. Muara Badak
Desa Badak Baru, Kec. Muara Badak
Kelurahan Tamapole, Kec. Muara Jawa
Kelurahan  Tamapole, Kec. Muara Jawa
Desa Badak Mekar, Kec. Muara Badak
Kelurahan  Handil Baru, Kec. Samboja
</t>
  </si>
  <si>
    <t>9 kelompok warga terdampak bencana alam</t>
  </si>
  <si>
    <t xml:space="preserve">Warga di Kalsel terdampak bencana banjir &amp; warga di Mamasa terdampak gempa bumi, Sulawesi Barat
Kabupaten Kukar:
Desa Bukit Raya, Desa Gas Alam Badak 1, Kelurahan Teluk Dalam Kec Muara Jawa, Kelurahan Sungai Seluang, Desa Muara Jawa Pesisir, Warga di lokasi erupsi Gn Semeru Jatim </t>
  </si>
  <si>
    <t>Pengembangan mobile apps untuk mendukung program CSR 4.0</t>
  </si>
  <si>
    <t>Muara Badak, Kab Kukar</t>
  </si>
  <si>
    <t>Pengembangan Kampung Literasi Kreatif (RULIKA)</t>
  </si>
  <si>
    <t xml:space="preserve">Desa Beringin Agung </t>
  </si>
  <si>
    <t>Pengembangan SSB Muara Badak FC</t>
  </si>
  <si>
    <t>Peningkatan kualitas sarana pendidikan</t>
  </si>
  <si>
    <t>Muara Jawa Tengah
Desa Salo Palai '(Rehabilitas Sarana Layanan Publik) Muara Badak Ulu (SDN 002 dan Paud Kancil)
Desa Saliki (WC SD Nilam) 
Desa Salo Palai, Nilam
Handil Terusan, Nilam
Desa Sebuntal Kecamatan Marangkayu
Desa Santan Ulu (RKB)</t>
  </si>
  <si>
    <t>Pengecatan rangka Jembatan Penyeberangan Orang (JPO) di Central Business District Kab Kukar, Tenggarong</t>
  </si>
  <si>
    <t>Tenggarong</t>
  </si>
  <si>
    <t>Jaga Pesisir Kita</t>
  </si>
  <si>
    <t>Muara Badak, Tanjung Limau, Kab, Kukar</t>
  </si>
  <si>
    <t>Program Pengelolaan sampah terpadu</t>
  </si>
  <si>
    <t>Kelurahan Muara Kembang, Kecamatan Muara Jawa
Kelurahan Pendingin, Kecamatan Sanga Sanga 
Sanga Sanga Muara, Kecamatan Sanga Sanga
Kelurahan Teluk Dalam, Kecamatan Muara Jawa
Desa Badak Baru, Kecamatan Muara Badak
Desa Batu Batu, Kecamatan Muara Badak
Kecamatan Muara Badak
Desa Sebuntal, Kecamatan Marangkayu</t>
  </si>
  <si>
    <t xml:space="preserve">Dukungan paket sembako dan alat kesehatan untuk mendukung percepatan vaksinasi dan membantu warga yang terdampak pandemi COVID-19 secara ekonomi, berkoordinasi dengan Kodim 0420/SARKO </t>
  </si>
  <si>
    <t xml:space="preserve">Masyarakat Kabupaten Sarolangun </t>
  </si>
  <si>
    <t>+/- 350 orang</t>
  </si>
  <si>
    <t>Kabupaten Sarolangun</t>
  </si>
  <si>
    <t>Dukungan material untuk perbaikan jalan</t>
  </si>
  <si>
    <t>Warga Desa Pulau Pandan</t>
  </si>
  <si>
    <t>Belum terkuantifikasi</t>
  </si>
  <si>
    <t>Desa Pulau Pandan, Kecamatan Limun, Kabupaten Sarolangun</t>
  </si>
  <si>
    <t xml:space="preserve">Budidaya Maggot untuk Pengembangan Desa Ramah Sampah di Pematang Lumut </t>
  </si>
  <si>
    <t>Integration of sustainable community-based waste management through organic farming during the COVID-19 pandemic</t>
  </si>
  <si>
    <t>Development of Eco-Friendly School at Kota Baru Village, Geragai Sub-District, Tanjung Jabung Timur Regency</t>
  </si>
  <si>
    <t>Assessment dan Pendampingan Pengembangan Kapasitas bagi Pelaku UMKM</t>
  </si>
  <si>
    <t>Craft materials for KUB Radesta at Rano Village, Tanjung Jabung Timur Regency</t>
  </si>
  <si>
    <t>Assistnce of "Kopiah Santun" Program, Development of Koperasi Syariah Srikandi Sukses Bersama (KSSSB), Geragai Sub District, Tanjung Jabung Timur</t>
  </si>
  <si>
    <t>Canting Emas. Development of Batik Tanjung Jabung Barat Regency</t>
  </si>
  <si>
    <t>Support Batik Material &amp; Equipment for Development of Batik Tanjung Jabung Barat</t>
  </si>
  <si>
    <t>Support Ceremonial Opening Batik Training "Canting Emas" in Tanjung Jabung Barat</t>
  </si>
  <si>
    <t>Training  Batik Ecoprint &amp; Natural Dying in Tanjung Jabung Timur Regency</t>
  </si>
  <si>
    <t>Showroom Improvement for MSME Mak Denok, Serdang Jaya Village, Betara Sub District, Tanjung Jabung Barat Regency</t>
  </si>
  <si>
    <t>Assisatece on pilot for service of Muntialo Veillage Pond at Muntialo Village, Betara Sub Distyrict, Tanjung Jabung Barat Regency</t>
  </si>
  <si>
    <t>Supporting MSMEs Business Owners (Fire Disaster Victims) at Purwodadi Village, Tebing Tinggi sub-district, Tanjung Jabung Barat Regency</t>
  </si>
  <si>
    <t>Pengembangan Cuci mobil Desa Pematang Lumut bersama BUMDES Karya Bhakti</t>
  </si>
  <si>
    <t>Pengembangan Sentra Peternakan di Desa Mencolok</t>
  </si>
  <si>
    <t>Inovasi Produk Olahan Kopi di Ekowisata Sukorejo</t>
  </si>
  <si>
    <t>Kelompok Sadar Wisata Sukorejo</t>
  </si>
  <si>
    <t>35 Orang</t>
  </si>
  <si>
    <t>Kelurahan Mekar Jaya, Kecamatan Betara, Kabupaten Tanjung Jabung Timur</t>
  </si>
  <si>
    <t>Surgical Face Mask for Tanjung Jabung Timur Police</t>
  </si>
  <si>
    <t>Covid-19 Vaccination Program in Simpang Pandan Community Health Center</t>
  </si>
  <si>
    <t>Emergency Covid 19 Donation in Jambi Province, Tanjab Barat &amp; Tanjab Timur</t>
  </si>
  <si>
    <t>20 Pax of Basic Food Package for Community Affected by COVID-19 Pandemic, in cooperation with Jambi Province Environmental Agency</t>
  </si>
  <si>
    <t>Support Emergency Covid 19 Vaccination for TNI Kodim 0419 at Tanjung Jabung Barat and Tanjung Jabung Timur</t>
  </si>
  <si>
    <t>Support basic needs food package for TNI Kodim 0419 at Tanjung Jabung Barat and Tanjung Jabung Timur</t>
  </si>
  <si>
    <t>Assistance Service of Support Covid-19 Vaccination for Community Colaboration DMI-SKK Migas-PetroChina International Jabung Ltd</t>
  </si>
  <si>
    <t>Support for healthy living community campaign and Covid Vaccination for community in Commemoration of 57th National Day (HKN)</t>
  </si>
  <si>
    <t>Renovation of Public Health Service  Renovation of Pematang Rahim Village, mendahara Sub District, Tanjung Jabung Timur Regency</t>
  </si>
  <si>
    <t>Aid for Fire Disaster Victims at Mendahara Village, Tanjung Jabung Timur</t>
  </si>
  <si>
    <t>OXYGEN TANKS REGULATORS TO SUPPORT SKK MIGAS “OXYGEN AWARENESS PROGRAM”</t>
  </si>
  <si>
    <t>Paket beasiswa untuk program sarjana terapan selama 4 tahun atau 8 semester di PEM Akamigas Cepu, Jawa Tengah (2019-2023)</t>
  </si>
  <si>
    <t>8 pelajar dari Tanjung Jabung Barat</t>
  </si>
  <si>
    <t>9 pelajar dari Tanjung Jabung Barat</t>
  </si>
  <si>
    <t>Tanjung Jabung Barat</t>
  </si>
  <si>
    <t>Pemberian Beasiswa Untuk Siswa Miskin Dan Siswa Berprestasi Serta Bantuan Peningkatan Mutu Tenaga Pendidik untuk Kabupaten Tanjung Jabung Timur</t>
  </si>
  <si>
    <t>Siswa Miskin Dan Siswa Berprestasi di sekitar Wilayah Ring I PCJL di Kabupaten Tanjung Jabung Timur</t>
  </si>
  <si>
    <t>Siswa SD, SMP dan SMA Tidak Mampu dan Berprestasi</t>
  </si>
  <si>
    <t>Tanjung Jabung Timur</t>
  </si>
  <si>
    <t>Dukungan Gerakan Literasi - Pembangunan  Perpustakaan Desa</t>
  </si>
  <si>
    <t>Warga Desa Pandan Jaya</t>
  </si>
  <si>
    <t>Desa Pandan Jaya, Kecamatan Geragai, Kabupaten Tanjung Jabung Timur</t>
  </si>
  <si>
    <t xml:space="preserve">Dukungan untuk Pendirian Sanggar  BEKISAH (Belajar Kreatif Luar Sekolah) </t>
  </si>
  <si>
    <t>Warga Desa Sungai Terap</t>
  </si>
  <si>
    <t>Desa Sungai Terap, Kecamatan Betara, Kabupaten Tanjung Jabung Barat</t>
  </si>
  <si>
    <t>Lumpsum Services Development of Asphalt Road at Serdang Jaya &amp; Sri Menanti Village, Kabupaten Tanjung Jabung Barat</t>
  </si>
  <si>
    <t>Warga Desa Serdang Jaya dan Dusun Sri Menanti</t>
  </si>
  <si>
    <t>Total penduduk Desa Serdang Jaya +/- 3700 Orang</t>
  </si>
  <si>
    <t>Desa Serdang Jaya dan Dusun Sri Menanti, Kecamatan Betara, Kabupaten Tanjung Jabung Timur</t>
  </si>
  <si>
    <t xml:space="preserve">Pembangunan Asrama Santri Putra dan Putri Pondok Pesantren Riyadus Shalihin Kelurahan Sungai Nibung, Kecamatan Tungkal Ilir </t>
  </si>
  <si>
    <t>Santri dan Ustadz Pesantren Riyadus Shalihin</t>
  </si>
  <si>
    <t>51 Orang</t>
  </si>
  <si>
    <t xml:space="preserve">Kelurahan Sungai Nibung, Kecamatan Tungkal Ilir, Kabupaten Tanjung Jabung Barat </t>
  </si>
  <si>
    <t xml:space="preserve">Aula/Ruang Pertemuan/Barak Pondok Pesantren Datuk Ismail Nagara Parit 4 Sungai Saren, Kecamatan Bram Itam </t>
  </si>
  <si>
    <t>Construction Infrastructure Concrate Road &amp; Bridge, Communal Septic Tank. Public Street Light at Lagan Tengah Village - Tanjung Jabung Timur</t>
  </si>
  <si>
    <t xml:space="preserve">Pembangunan Jalan Rigid Beton Parit Slamet to Simpang Tabu </t>
  </si>
  <si>
    <t>Pembangunan Aula Serba Guna Desa Purwodadi, Kecamatan Tebing Tinggi, Kabupaten Tanjung Jabung Barat (Tahap II)</t>
  </si>
  <si>
    <t>Lampu Penerangan Jalan Umum untuk Desa Pandan Sejahtera</t>
  </si>
  <si>
    <t>Dukungan Pembangunan Jaringan Pipa Air Bersih dan Sarana Penunjang Lainnya di Kabupaten Tanjung Jabung Barat</t>
  </si>
  <si>
    <t>Dukungan parsial renovasi/pembangunan fasilitas umum, sarana dan prasarana di sekitar wilayah operasi</t>
  </si>
  <si>
    <t>Komunitas, Instansi Pelayanan Publik di Kabupaten Tanjung Jabung Timur dan Kabupaten Tanjung Jabung Barat</t>
  </si>
  <si>
    <t>Kabupaten Tanjung Jabung Timur dan Kabupaten Tanjung Jabung Barat</t>
  </si>
  <si>
    <t>Dukungan untuk Pelatihan dan Sosialisasi Pencegahan Karthutla di Tanjung Jabung Timur</t>
  </si>
  <si>
    <t>Kabupaten Tanjung Jabung Timur</t>
  </si>
  <si>
    <t>Dukungan untuk Pelatihan dan Sosialisasi Pencegahan Karthutla di Tanjung Jabung Barat</t>
  </si>
  <si>
    <t>Kabupaten Tanjung Jabung Barat</t>
  </si>
  <si>
    <t>Pengelolaan Sampah Organik untuk Pertanian Berkelanjutan di TPA Lubuk Terentang</t>
  </si>
  <si>
    <t>Anggota Kelompok Tani, Kelompok Wanita Tani dan Babinsa di Desa Lubuk Terentang dan Desa Terjun Gajah</t>
  </si>
  <si>
    <t xml:space="preserve">+/- 50 Orang </t>
  </si>
  <si>
    <t>Desa Lubuk Terentang, Kecamatan Betara, Kabupaten Tanjung Jabung Barat</t>
  </si>
  <si>
    <t>Pemanfaatan Akses Jalan untuk masyarakat sekitar wilayah operasi</t>
  </si>
  <si>
    <t>Masyarakat kampung</t>
  </si>
  <si>
    <t>Kampung di Sekitar wilayah operasi</t>
  </si>
  <si>
    <t>Pelatihan Usaha Berkelanjutan untuk Makanan Berbahan Dasar Ikan (Bakso dan Kerupuk)</t>
  </si>
  <si>
    <t>BUMDES Kelompok Ibu Rumah Tangga Kampung Arar</t>
  </si>
  <si>
    <t>30 orang</t>
  </si>
  <si>
    <t>Kampung Arar, Distirk Mayamuk, Kabupaten Sorong</t>
  </si>
  <si>
    <t>Program Peningkatan Kemandirian Ekonomi Masyarakat  
(Tahap II)</t>
  </si>
  <si>
    <t>Koperasi Warmanda Sejahtera</t>
  </si>
  <si>
    <t>23 petani lokal</t>
  </si>
  <si>
    <t>Kampung Klabinain, Distrik Mayamuk, Kabupaten Sorong</t>
  </si>
  <si>
    <t>Bantuan Sukarela Bagi Korban Gempa
Di Wilayah Provinsi Sulawesi Barat inisiasil oleh Kementerian ESDM</t>
  </si>
  <si>
    <t>Korban Gempa Sulawesi Barat</t>
  </si>
  <si>
    <t>± 100 jiwa</t>
  </si>
  <si>
    <t>Kabupaten Majene, Provinsi Sulawesi Barat</t>
  </si>
  <si>
    <t>Fasilitas Pendukung Perlengkapan Sekolah tingkat SD dan SMP</t>
  </si>
  <si>
    <t xml:space="preserve">SMPN 5 Kabupaten Sorong </t>
  </si>
  <si>
    <t>150 Siswa/i</t>
  </si>
  <si>
    <t xml:space="preserve">SMPN 5 Distrik Seget, Kabupaten Sorong </t>
  </si>
  <si>
    <t xml:space="preserve">Fasilitas Pendukung dan Pelatihan untuk Belajar Secara Online </t>
  </si>
  <si>
    <t>SMPN 5 &amp; SMPN 20 Kabupaten Sorong</t>
  </si>
  <si>
    <t>300 Siswa/i</t>
  </si>
  <si>
    <t>SMPN 5 Distrik Seget, Kabupaten Sorong dan SMPN 20 Distrik Mayamuk, Kabupaten Sorong</t>
  </si>
  <si>
    <t xml:space="preserve">Pembangunan Fasilitas Sarana Air Bersih beserta Pendukungnya </t>
  </si>
  <si>
    <t>Masyarakat Kampung</t>
  </si>
  <si>
    <t>±150 jiwa</t>
  </si>
  <si>
    <t>Kampung Klawor, Distrik Seget, Kabupaten Sorong</t>
  </si>
  <si>
    <t>Perbaikan Fasilitas Umum; Pembangunan Talud Pulau Kasim</t>
  </si>
  <si>
    <t>±500 jiwa</t>
  </si>
  <si>
    <t>Kampung Maibo dan Kampung Kasim, Distrik Seget, Kabupaten Sorong</t>
  </si>
  <si>
    <t>Pembanguanan Jembatan</t>
  </si>
  <si>
    <t>±100 jiwa</t>
  </si>
  <si>
    <t>Kampung Kasimle, Distrik Seget, Kabupaten Sorong</t>
  </si>
  <si>
    <t>Pendampingan Pelatihan Peningkatan Kebersihan di Lingkungan Sekolah Dasar</t>
  </si>
  <si>
    <t>7. Bidang Kesehatan</t>
  </si>
  <si>
    <t>± 300 Jiwa</t>
  </si>
  <si>
    <t>Kampung Klayas, Malabam dan Kasimle, Distrik Seget, Kabupaten Sorong</t>
  </si>
  <si>
    <t xml:space="preserve">Dukungan Tenaga Medis dan Penyuluhan Pencegahan Penularan Covid-19; Pemerikasaan Kesehatan (Pengecekan Gula Darah, Indeks Masa Tubuh, Kolesterol dan Pemeriksaan Penyakit Tidak Menular), Sosialisasi pencegahan dan penyebaran Covid-19, bersama Satgas Covid-19 </t>
  </si>
  <si>
    <t>± 600 Jiwa</t>
  </si>
  <si>
    <t xml:space="preserve">Pulau Arar, Kampung Klayili, dan Kampung Klalin, Distrik Mayamuk, Kabupaten Sorong </t>
  </si>
  <si>
    <t>Pemanfaatan Jetty untuk masyarakat sekitar wilayah operasi</t>
  </si>
  <si>
    <t xml:space="preserve">Pelatihan Teknis dan Fasilitas Pendukung Program Babat Rumput </t>
  </si>
  <si>
    <t>Masyarakat pemilik hak ulayat</t>
  </si>
  <si>
    <t xml:space="preserve">Distrik Salawati Tengah dan Distrik Salawati Selatan, Kabupaten Sorong </t>
  </si>
  <si>
    <t>SD Inpres 9 &amp; 
SD YPK Ebenhaezer</t>
  </si>
  <si>
    <t>50 siswa/i</t>
  </si>
  <si>
    <t>SD Inpres 9 Distrik Salawati Tengah, Kabupaten Sorong dan SD YPK Ebenhaezer Distrik Salawati Selatan</t>
  </si>
  <si>
    <r>
      <rPr>
        <sz val="11"/>
        <color theme="1"/>
        <rFont val="Calibri"/>
        <family val="2"/>
      </rPr>
      <t>±</t>
    </r>
    <r>
      <rPr>
        <sz val="11"/>
        <color theme="1"/>
        <rFont val="Arial Narrow"/>
        <family val="2"/>
      </rPr>
      <t>100 jiwa</t>
    </r>
  </si>
  <si>
    <t>Kampung Meyaup, Distrik Salawati Tengah, Kabupaten Sorong</t>
  </si>
  <si>
    <t xml:space="preserve">Pembangunan Pagar Masjid dan Gorong-gorong Kantor Distrik </t>
  </si>
  <si>
    <t>±200 jiwa</t>
  </si>
  <si>
    <t>Kampung Sailolof, Distrik Salawati Selatan, Kabupaten Sorong</t>
  </si>
  <si>
    <t xml:space="preserve">Pelatihan Ketahanan Pangan; Penanaman Tanaman Konsumsi di Pekarangan Rumah </t>
  </si>
  <si>
    <t>±80 jiwa</t>
  </si>
  <si>
    <t>1. Kampung Kotlol dan Masmaspop (Distrik Salawati Selatan)
2. Kampung Batbirow, Maralol, dan Miyaup (Distrik Salawati Tengah)</t>
  </si>
  <si>
    <t xml:space="preserve">Dukungan Tenaga Medis dan Penyuluhan Pencegahan Penularan Covid-19; Screening Penyakit Tidak Menular </t>
  </si>
  <si>
    <t>±600 Jiwa</t>
  </si>
  <si>
    <t>Kampung Sailolof dan Dulbatan (Distrik Salawati Selatan) dan Kampung Duriankari (Distrik Salawati Tengah) Kabupaten Sorong</t>
  </si>
  <si>
    <t xml:space="preserve">Budidaya Bawang Merah </t>
  </si>
  <si>
    <t>Desa Mane Kawan, Kec. Seunuddon, Kab. Aceh Utara</t>
  </si>
  <si>
    <t>Program Peningkatan Hasil Produksi Pertanian</t>
  </si>
  <si>
    <t>Pengembangan Bibit Tanaman dan Buah Lokal serta Pembibitan</t>
  </si>
  <si>
    <t>Desa Wisata Kampung Patin</t>
  </si>
  <si>
    <t xml:space="preserve">Kelompok Sadar Wisata dan UMKM </t>
  </si>
  <si>
    <t>- Desa Koto Mesjid, Kecamatan Koto XIII, Kabupaten Kampar
- Desa Tanjung Punak, Kabupaten Bengkalis</t>
  </si>
  <si>
    <t>Pengembangan Sentra Budaya dan Ekonomi Kreatif LAMR (Lembaga Adat Melayu Riau)</t>
  </si>
  <si>
    <t>Pelaku UMKM</t>
  </si>
  <si>
    <t>Kota Pekanbaru</t>
  </si>
  <si>
    <t>Pertanian Terpadu Sakai dan LAMR</t>
  </si>
  <si>
    <t>Kelompok Tani Sakai</t>
  </si>
  <si>
    <t>Batin Tenggonong, Kecamatan Pinggir, Kabupaten Bengkalis</t>
  </si>
  <si>
    <t>Sinergi Dalam Upaya Melanjutkan Harapan Masyarakat Riau (Suluh Riau)</t>
  </si>
  <si>
    <t>Peserta pelatihan dan sertifikasi Welding dan OK3</t>
  </si>
  <si>
    <t>Kabupaten Bengkalis dan Kabupaten Rokan Hiir</t>
  </si>
  <si>
    <t>3.1 Pemberdayaan Masyarakat berupa Peningkatan Kualitas Kesehatan Penduduk sekitar</t>
  </si>
  <si>
    <t>Program Pencegahan Stunting</t>
  </si>
  <si>
    <t>Balita dan Ibu Hamil</t>
  </si>
  <si>
    <t>- Desa Libo Jaya, Kecamatan Kandis, Kabupaten Siak
- Kelurahan Air Jamban, Kecamatan Mandau, Kabupaten Bengkalis</t>
  </si>
  <si>
    <t>3.2  Pelayanan Masyarakat (Bantuan Bencana Alam dan Donasi / Charity / Filantropi)</t>
  </si>
  <si>
    <t>Beasiswa Masyarakat Sakai</t>
  </si>
  <si>
    <t xml:space="preserve">Mahasiswa Suku Sakai </t>
  </si>
  <si>
    <t>Kabupaten Bengkalis dan Kabupaten Siak</t>
  </si>
  <si>
    <t>Persiapan Sentra Budaya dan Ekonomi Kreatif Melayu Riau menjadi UMKM 4.0</t>
  </si>
  <si>
    <t>Dosen dan Pelaku UMKM</t>
  </si>
  <si>
    <t>Program Inkubator Profesi PHR</t>
  </si>
  <si>
    <t>Bank Sampah</t>
  </si>
  <si>
    <t>Kelompok Bank Sampah</t>
  </si>
  <si>
    <t>- Desa Petani, Kecamatan Bathin Solapan, Kabupaten Bengkalis
- Kelurahan Lembah Damai, Kecamatan Rumbai, Kota Pekanbaru
- Perawang, Kecamatan Tualang, Kabupaten Siak
- Umban Sari, Kecamatan Rumbai, Kota Pekanbaru
- Koto Mesjid, Kecamatan Koto XIII, Kabupaten Kampar</t>
  </si>
  <si>
    <t>Konservasi Gajah</t>
  </si>
  <si>
    <t>Kepala Keluarga</t>
  </si>
  <si>
    <t>- Desa Pinggir, Kecamatan Pinggirm Kabupaten Bengkalis
- Desa Balairaja, Kecamatan Pinggir, Kabupaten Bengkalis</t>
  </si>
  <si>
    <t>Konservasi Lahan Gambut</t>
  </si>
  <si>
    <t>Petani, Warga Desa dan Guru SD</t>
  </si>
  <si>
    <t>- Desa Sedinginan, Kecamatan Tanah Putih Sedinginan, Kabupaten Rokan Hilir
- Desa Rantau Bais, Kecamatan Tanah Putih, Kabupaten Rokan Hilir
- Desa Menggala Sakti, Kecamatan Tanah Putih, Kabupaten Rokan Hilir
- Desa Sintong Pusaka, Kecamatan Tanah Putih, Kabupaten Rokan Hilir
- Desa Bangko Bakti, Kecamatan Bangko Pusako, Kabupaten Rokan Hilir
- Desa Pematang Ibul, Kecamatan Bangko Pusako, Kabupaten Rokan Hilir
- Desa Bangko Permata, Kecamatan Bangko Pusako, Kabupaten Rokan Hilir
- Desa Sungai Rangau, Kecamatan Rantau Kopar, Kabupaten Rokan Hilir
- Desa Mandi Angin, Kecamatan Minas, Kabupaten Siak
- Desa Sam Sam, Kecamatan Kandis, Kabupaten Siak</t>
  </si>
  <si>
    <t xml:space="preserve">a. Pemberdayaan UMKM Istri Nelayan 
b. Peningkatan Sarana Alat Tangkap Nelayan
c. Peningkatan Kapasitas Keterampilan Nelayan melalui Kegiatan Pelatihan  
d. Sosialisasi Alat Tangkap Ramah Lingkungan </t>
  </si>
  <si>
    <t>Kelompok Masyarakat</t>
  </si>
  <si>
    <t>Kabupaten Karawang, Kabupaten Subang, Kabupaten Indramayu</t>
  </si>
  <si>
    <t xml:space="preserve">a. Pengadaan dan Distribusi Bantuan Bencana Banjir, ROB, dan Ledakan Kilang RU VI Balongan 
b. Bantuan Penanggulangan Covid-19
</t>
  </si>
  <si>
    <t>DKI Jakarta, Kabupaten Karawang, Kabupaten Subang, Kabupaten Indramayu, Kabupaten Bekasi</t>
  </si>
  <si>
    <t>a. Program Kejar Paket B dan C bagi Keluarga Nelayan 
b. Program Pendidikan berbasis Lingkungan berupa Revitalisasi Eco-Edu Tourisme Kapal KEHATI Greenthink
c. Program Peningkatan Sarana Pendidikan dan Lifeskill berupa Peningkatan Kapasitas Kelompok Disabilitas dan Kelompok Pemulung
d. Sosialisasi Kesehatan Masyarakat</t>
  </si>
  <si>
    <t>a. Desa Eretan Kulon, Kecamatan Kangdanghaur, Kabupaten Indramayu
b. Desa Cilamaya Girang, Kecamatan Blanakan, Kabupaten Subang
c. Kecamatan Tanjung Priok, dan Desa Cileunyi Wetan, Kabupaten Bandung
d. Kabupaten Karawang, Kabupaten Subang, Kabupaten Indramayu</t>
  </si>
  <si>
    <t xml:space="preserve">a. Peningkatan Fasilitas Umum Kampung Nelayan
b. Pemenuhan Kebutuhan Dasar Air Bersih melalui Pembuatan Sarana Air Bersih di Lingkungan Nelayan 
c. Peningkatan Sanitasi Lingkungan </t>
  </si>
  <si>
    <t>- Desa Sumberjaya, Karawang
- Desa Sedari, Karawang
- Desa Majakerta, Indramayu
- Desa Eretan Kulon &amp; Eretan Wetan 
- Dusun Pasir Putih, Desa Sukajaya, Karawang
- Desa Sungai Buntu, Karawang
- Rawagempol Kulon, Karawang
- Pulau Kelapa, Kepulauan Seribu
- Desa Muara Baru, Karawang
- Desa Muara, Karawnag
- Desa Mayangan, Subang
- Desa Patimban, Karawang
- Desa Tanjung Tiga, Subang
- Desa Muara , Subang
- Desa Karangreja, Cirebon
- Desa Pengarengan, Karawnag</t>
  </si>
  <si>
    <t>Mitigasi dan Adaptasi Perubahan Iklim melalui Kegiatan Penghijauan Pesisir dan Pembuatan Penahan Abrasi dari Ban Bekas</t>
  </si>
  <si>
    <t>- Desa Ciparage Jaya, Kecamatan Tempuran, Kabupaten Karawang
- Desa Balongan, Kecamatan Balongan, Kabupaten Indramayu</t>
  </si>
  <si>
    <t>Penanaman mangrove di beberapa pulau di kepulauan seribu</t>
  </si>
  <si>
    <t>Kepulauan Seribu</t>
  </si>
  <si>
    <t>Renovasi sekolah di Kecamatan Labuhan Maringgai</t>
  </si>
  <si>
    <t>Kec. Labuhan Maringgai</t>
  </si>
  <si>
    <t>Peningkatan kualitas SDM &amp; Profesionaitas guru melalui pelatihan untuk guru di Desa Pulo Panjang</t>
  </si>
  <si>
    <t>Desa Pulo Panjang</t>
  </si>
  <si>
    <t>Pembiakan dan penangkaran semi alami penyu sisik di Pulau Sabira</t>
  </si>
  <si>
    <t>Pelatihan Ternak dan Bantuan Bibit Kambing Etawa Desa Ronggmulyo</t>
  </si>
  <si>
    <t>Desa Ronggomulyo Kecamatan Sumber Kabupaten Rembang</t>
  </si>
  <si>
    <t>Paket Sembako dan Alat Kesehatan Penanggulangan Covid-19</t>
  </si>
  <si>
    <t>Kecamatan Sumber Kabupaten Rembang</t>
  </si>
  <si>
    <t>Bantuan Bencana Alam NTT</t>
  </si>
  <si>
    <t>Kebupaten Lembada, NTT (Nasional)</t>
  </si>
  <si>
    <t>Bantuan Gempa Sulbar Melalui BNPB Pusat</t>
  </si>
  <si>
    <t>Sulawesi Barat (Nasional)</t>
  </si>
  <si>
    <t>Bantuan pencegahan dan pengendalian covid-19 Kodim 0811 Tuban (1,650 Masker)</t>
  </si>
  <si>
    <t>Kecamatan Tuban, Kabupaten Tuban</t>
  </si>
  <si>
    <t>Bantuan Sembako &amp; Alat Kesehatan Penanggulangan Covid-19</t>
  </si>
  <si>
    <t>Masyarakat di sekitar wilayah operasi</t>
  </si>
  <si>
    <t>1. Kabupaten Tuban
2. Kabupaten Gresik</t>
  </si>
  <si>
    <t>Bantuan kemanusiaan gempa sulbar BNPB Pusat</t>
  </si>
  <si>
    <t>Nusa Tenggara Timur (Nasional)</t>
  </si>
  <si>
    <t>Bantuan beras dan penanganan psikososial anak dalam penanggulangan COVID-19</t>
  </si>
  <si>
    <t>Pembangunan Drainase Dusun
Kayunan Desa Rahayu</t>
  </si>
  <si>
    <t>Masyarakat Dusun Kayunan</t>
  </si>
  <si>
    <t>Desa Rahayu Kecamatan Soko Kabupaten Tuban</t>
  </si>
  <si>
    <t>Bantuan Alat Potong Rumput</t>
  </si>
  <si>
    <t>Penanganan Banjir Bersama Pemkab Tuban</t>
  </si>
  <si>
    <t>Kecamatan Palang Kabupaten Tuban</t>
  </si>
  <si>
    <t xml:space="preserve">Pembuatan dokumen :
1. Studi Indeks Kepuasan Masyarakat 
2. Studi Analisa Stakeholder Engagement </t>
  </si>
  <si>
    <t>Seluruh Wilayah penerima manfaat Program CSR PHE WMO</t>
  </si>
  <si>
    <t xml:space="preserve">Kabupaten Gresik dan Kabupaten Bangkalan </t>
  </si>
  <si>
    <t xml:space="preserve">(1) Pelatihan Pengolahan pakan ikan dan bantuan peralatan pengolahan pakan ikan 
(2) Kegiatan studi banding dan pelatihan keselamatan pantai 
(3) Pengembangan produk UMKM Pesisir 
(4) Pelatihan penguatan kelompok 
(5) Website marketplace </t>
  </si>
  <si>
    <t xml:space="preserve">(1) - 1. Kelompok Nelayan Bumi Anyar, Desa Bumi Anyar, Kec. Tanjungbumi Bangkalan 
2. Kelompok Nelayan Klampis Barat, Desa Klampis Barat kecamatan Klampis Kabupaten Bangkalan 
3. Kelompok Nelayan Klampis Timur, Desa Klampis Timur kecamatan Klampis Kabupaten Bangkalan 
(2) 
Pokdarwis Bancaran 
Pokdariws Payung Kuning
Pokdarwis Tlangoh
Pokdarwis Lajing
Pokdarwis Pantai Biru 
(3) Pokdarwis Desa Lajing, Pokdarwis Desa Labuhan, Pokdarwis Desa Tlangoh dan Pokdarwis Desa Telaga Biru </t>
  </si>
  <si>
    <t xml:space="preserve">+/- 150 orang </t>
  </si>
  <si>
    <t xml:space="preserve">(1) Desa Bumi Anyar Kecamatan Tanjungbumi - Bangkalan, Desa Klampis Barat Kecamatan Klampis Kabupaten Bangkalan, Desa Klampis Timur Kecamatan Klampis Kabupaten Bangkalan 
</t>
  </si>
  <si>
    <t xml:space="preserve">(1) Bantuan penanganan COVID-19 untuk 4 Desa 
(2) Bantuan penanggulangan wabah demam berdarah dan penanggulangan COVID-19 yang terdiri dari :
1. Monitoring kader Jumantik
2. Sosialisasi online penanggulangan COVID-19 
3. Pengobatan penanggulangan COVID-19 
4. Penanggulangan COVID-19 pelayanan publik
(3) Bantuan paket sembako sebanyak 4.330 paket khususnya kepada Kabupaten Gresik dan Bangkalan.  
- Bantuan bencana alam yang terdiri dari : 
1. Gempa Sulawesi Barat 
2. Gempa NTT
3. Bantuan beras untuk PemProv Jawa Timur 
4. Bantuan kegiatan MUI
5. Vaksinasi COVID019 bersama DMI Kabupaten Gresik </t>
  </si>
  <si>
    <t>(1) Desa Tlangoh, Desa Labuhan, Desa Prancak dan Desa Kombangan 
(2) di Desa Sidorukun 
(3) Kabupaten Gresik dan Kabupaten Bangkalan</t>
  </si>
  <si>
    <t>Program  bantuan Pendidikan untuk anak anak Pesisir di wilayah operasi perusahaan</t>
  </si>
  <si>
    <t xml:space="preserve">11 Sekolah yang terdiri dari 9 sekolah di Kabupaten Gresik dan 2 sekolah di Kabupaten Bangkalan yaitu : 
1. SMAN 1 Tanjungbumi
2. SMKN 1 Tanjungbumi
3. SMAN 1 Manyar
4. SMAN 1 Gresik 
5. SMA Karya Bakti 
6. SMK Nurul Ihsan 
7. SMA NU Gresik
8. SMK Nurul Gresik 
9. SMK Semen Gresik 
10. SMK PGRI 1 Gresik 
11. SMKN 1 Duduk Sampeyan 
</t>
  </si>
  <si>
    <t>239 siswa/i</t>
  </si>
  <si>
    <t xml:space="preserve">(1) Bantuan untuk renovasi sudut ruang baca dari kantor Kejaksaan Negeri Bangkalan 
(2) Pembangunan Pembangkit Listrik Tenaga Hybrid (Solar Bayu) di Taman Wisata Laut Bangkalan - Jawa Timur </t>
  </si>
  <si>
    <t xml:space="preserve">1. Kejaksaan Negeri Bangkalan 
2. Desa Labuhan Kecamatan Sepulu Kabupaten Bangkalan </t>
  </si>
  <si>
    <t>1. Kantor Kejaksaaan Negeri Bangkalan dan Desa Labuhan Kecamatan Sepulu Kabupaten Bangkalan</t>
  </si>
  <si>
    <t xml:space="preserve">Sosialisasi kesehatan  </t>
  </si>
  <si>
    <t>Kelompok masyarakat</t>
  </si>
  <si>
    <t>Kab. Anambas</t>
  </si>
  <si>
    <t>Sosial mapping study Stakeholder &amp; komunikasi</t>
  </si>
  <si>
    <t>Pemberdayaan nelayan Jemaja</t>
  </si>
  <si>
    <t>Pemberdayaan Ekonomi Kec. Kute Siantan</t>
  </si>
  <si>
    <t>Pemberdayaan ekonomi pertanian Pulau Pahat</t>
  </si>
  <si>
    <t>Pengembangan koperasi Lepenkop</t>
  </si>
  <si>
    <t>Bantuan Covid-19 kepada masyarakat</t>
  </si>
  <si>
    <t>Prop. Kepri</t>
  </si>
  <si>
    <t>Beasiswa dan kegiatan Mahasiswa</t>
  </si>
  <si>
    <t>Mahasiswa</t>
  </si>
  <si>
    <t>Kab. Natuna</t>
  </si>
  <si>
    <t>Pembangunan Taman Baca Masyarakat</t>
  </si>
  <si>
    <t>Bimbingan belajar dan peningkatan literasi di tengah Pandemi</t>
  </si>
  <si>
    <t>Festival seni dan budaya</t>
  </si>
  <si>
    <t xml:space="preserve">Pembangunan taman &amp; pagar Taman Baca Masyarakat (TBM) </t>
  </si>
  <si>
    <t>Program bersama KKKS di Kabupaten Anambas</t>
  </si>
  <si>
    <t>Program bersama KKKS di Kabupaten Natuna Besar</t>
  </si>
  <si>
    <t>Program Bersama KKKS  Provinsi Kepri</t>
  </si>
  <si>
    <t>Pembangunan pagar, meubeler dan peralatan Gedung Pemuda</t>
  </si>
  <si>
    <t>Pembanguna gedung TK di Tarempa</t>
  </si>
  <si>
    <t>Pelestarian habitat penyu Pulau Pahat</t>
  </si>
  <si>
    <t>Pemeliharaan area konservasi mangrove (bakau)</t>
  </si>
  <si>
    <t>Konservasi burung endemik</t>
  </si>
  <si>
    <t>1.  Program Bantuan Penanganan Covid19.</t>
  </si>
  <si>
    <t>Bantuan Penanganan Covid19</t>
  </si>
  <si>
    <t>Masyarakat binaan DLHK dan DINKES Jateng</t>
  </si>
  <si>
    <t>DLHK dan DINKES Provinsi Jawa Tengah</t>
  </si>
  <si>
    <t>2.  Program serah terima bantuan alat skylo hub</t>
  </si>
  <si>
    <t>Pemberian bantuan alat skylo hub untuk nelayan</t>
  </si>
  <si>
    <t>Nelayan Kabupaten Rembang</t>
  </si>
  <si>
    <t>Desa Kragan Kabupaten Rembang Jawa Tengah</t>
  </si>
  <si>
    <t>Program Pengembangan Ekonomi Berbasis Komunitas
1. Penyusunan clustering usaha ekonomi Mikro Kecil dan Menengah bagi pertumbuhan ekonomi lokal
2. Pendampingan pengelolaaan dan manajemen BUMDES
3. Pengadaan sarana prasarana penunjang usaha ekonomi lokal</t>
  </si>
  <si>
    <t xml:space="preserve">Kelompok Nelayan, Kaum perempuan, masyarakat miskin </t>
  </si>
  <si>
    <t>Desa Pangkahwetan, Pangkahkulon, Banyuurip Ngimboh Kecamatan Ujungpangkah dan Desa Manyarejo, Manyar Sidomukti dan Manyar Sidorukun Kecamatan Manyar Kabupaten Gresik Jawa Timur</t>
  </si>
  <si>
    <t>Pelaksanaan program bantuan Bagi Korban Bencana Alam Lokal &amp; Nasional Berdasarkan persetujuan dari SKKMIGAS
1. Bantuan Bencana Sulbar
2. Bantuan Bencana NTT
3. Bantuan Penanggulangan Covid 19 melalui vaksinasi kerjasama dengan Dewan Masjid Indonesia (DMI) Gresik &amp; Bojonegoro
4. Bantuan Penanggulangan Covid 19 melalui vaksinasi kerjasama dengan Majelis Ulama Indonesia (MUI) Gresik &amp; Sidoarjo
5. Bantuan Beras utnuk Rakyat Miskin melalui ESDM Jatim
6. Bantuan Erupsi Gunung Semeru</t>
  </si>
  <si>
    <t>Korban bencana alam</t>
  </si>
  <si>
    <t>NTT, Sulbar,Jatim</t>
  </si>
  <si>
    <t>1. Program Beasiswa AKMIGAS
2. Program Peningkatan Kualitas Layanan Pembelajaran Kecakapan Hidup Komunitas dalam bentuk:
Bantuan sarana prasarana pendukung Pembelajaran Daring di 29 Lembaga Pendidikan Tingkat Dasar - Kecamatan Ujung Pangkah
Inisiasi pendidikan berwawasan lingkungan (Adiwiyata)</t>
  </si>
  <si>
    <t>9 Siswa penerima beasiswa di PEM AKAMigas Cepu
29 Lembaga Pendidikan Tingkat Dasar</t>
  </si>
  <si>
    <t xml:space="preserve">Program Perbaikan Sarana Prasarana Lingkungan dan Fasilitas Publik </t>
  </si>
  <si>
    <t>1. Pengembangan Lingkungan Hidup dan Konservasi Alam Kawasan Pesisir Ujungpangkah
2. Penataan Sanitasi Lingkungan &amp; Pemukiman Kumuh Terintegrasi Berbasis Komunitas</t>
  </si>
  <si>
    <t>Masyarakat Nelayan, Pemuda, Kelompok Perempuan, Kader Posyandu, Kader PKK, Masyarakat miskin</t>
  </si>
  <si>
    <t>Pelatihan Produksi Bersih Ramah Lingkungan Bagi IKM Langgak Craft</t>
  </si>
  <si>
    <t>Desa Koto Tandun Kec. Tandun Kab. Rokan Hulu - Riau</t>
  </si>
  <si>
    <t>Pelatihan manajemen dan pemasaran produk IKM Langgak Craft</t>
  </si>
  <si>
    <t>3.  Pelayanan Masyarakat (Bantuan Bencana Alam dan Donasi/Charity/Filantropi)</t>
  </si>
  <si>
    <t>Bantuan Kegiatan Vaksin Covid-19 oleh DMI bersama SKK Migas - KKKS</t>
  </si>
  <si>
    <t>Organisasi</t>
  </si>
  <si>
    <t>Beberapa Kecamatan di Rokan Hulu - Riau</t>
  </si>
  <si>
    <t>Program Bantuan Covid-19</t>
  </si>
  <si>
    <t>Beberapa Kabupaten/Kota di Provinsi Riau</t>
  </si>
  <si>
    <t>Bantuan kepada Anak Yatim ditengah Pandemi Covid-19</t>
  </si>
  <si>
    <t>Bantuan sembako bagi warga yang mengalami kebakaran tempat tinggal</t>
  </si>
  <si>
    <t>6 KK di Kel. Ujungbatu Kec. Ujungbatu Kab. Rohul - Riau</t>
  </si>
  <si>
    <t>Bantuan keagamaan, kebudayaan, olahraga dsb</t>
  </si>
  <si>
    <t>Kab. Rokan Hulu, Kab. Kampar, Kota Pekanbaru - Riau</t>
  </si>
  <si>
    <t>Bantuan beasiswa bagi mahasiswa berprestasi dengan tingkat ekonomi yang rendah di Kab. Kampar</t>
  </si>
  <si>
    <t>Kecamatan Bangkiang, Kab. Kampar - Riau</t>
  </si>
  <si>
    <t>Study Lapangan/Karya Tulis Mahasiswa Bersama SKK Migas Sumbagut</t>
  </si>
  <si>
    <t xml:space="preserve">Bantuan proposal terkait dunia pendidikan </t>
  </si>
  <si>
    <t>pelajar/mahasiswa, media dan masyarakat Kab. Rokan Hulu</t>
  </si>
  <si>
    <t>5. Pengembangan Infrastruktur Berupa Sarana (seperti Sarana Ibadah, Sarana Umum, Sarana Kesehatan, dll)</t>
  </si>
  <si>
    <t>Pembangunan rumah gharim Masjid Tawakkal Desa Koto Tandun</t>
  </si>
  <si>
    <t>Desa Koto Tandun Kec. Tandun Kab. Rokan Hulu</t>
  </si>
  <si>
    <t>Pembangunan Rumah Oksigen Gotong-royong</t>
  </si>
  <si>
    <t>Pekanbaru, Riau</t>
  </si>
  <si>
    <t>Pengijauan yang dilakukan Komunitas Penggiat Alam</t>
  </si>
  <si>
    <t>Desa Tandun Kec. Tandun Kab. Rokan Hulu - Riau</t>
  </si>
  <si>
    <t>Bantuan Paket Sembako</t>
  </si>
  <si>
    <t>Kabupaten Banyuasin</t>
  </si>
  <si>
    <t>Sunatan Massal</t>
  </si>
  <si>
    <t>Desa Lembak, Desa Tapus dan Desa Melilian</t>
  </si>
  <si>
    <t>Perbaikan Jembatan Desa Tapus</t>
  </si>
  <si>
    <t>Banyak</t>
  </si>
  <si>
    <t>Desa Tapus</t>
  </si>
  <si>
    <t>1. Bantuan kegiatan hari keagamaan
2. Bantuan kegaitan Kampung Bahari bersama Danlanal Tarempa
3. Bantuan sembako bagi masyarakat yang terdampak pandemik di Anambas</t>
  </si>
  <si>
    <t>kelompok</t>
  </si>
  <si>
    <t>Kabupaten Kepulauan Anambas (Desa Batu Belah, Kec. Kute Siantan, Kec. Palmatak, Kec. Siantan)</t>
  </si>
  <si>
    <t>penelitian etnograf bersama pengda AAI Riau yang dilakukan oleh Mahasiswa asal Kepri</t>
  </si>
  <si>
    <t>organisasi</t>
  </si>
  <si>
    <t>Kabupaten Kepulauan Anambas (Desa Belibak)</t>
  </si>
  <si>
    <t>bantuan meteran listrik 450 VA bersama KKKS wilayah Kepri untuk masyarakat kurang mampu diwilayah Kepri (Kab. Kep. Anambas)</t>
  </si>
  <si>
    <t>Provinsi Kepri (Kab. Kep. Anambas)</t>
  </si>
  <si>
    <t>Dukungan kegiatan vaksinasi vaksin 1 dan vaksin 2 Covid-19 kepada penduduk desa Ring 1 kegiatan</t>
  </si>
  <si>
    <t>Orang</t>
  </si>
  <si>
    <t>Desa Bayat Ilir &amp; Desa Pangkalan Bayat, Kecamatan Bayung Lencir, Kabupaten Musi Banyuasin, Propinsi Sumatera Selatan</t>
  </si>
  <si>
    <t>Sinergi Kegiatan Ketenagakerjaan dengan Pemerintah Kabupaten Musi Banyuasin (Peningkatan pengetahuan, ketrampilan dan keahlian calon tenaga kerja dan pekerja di Kabupaten Musi Banyuasin dengan pemberian program pelatihan)</t>
  </si>
  <si>
    <t>Sekayu, 
Kabupaten Musi Banyuasin, 
Propinsi Sumatera Selatan</t>
  </si>
  <si>
    <t>Donasi bencana alam dan Covid</t>
  </si>
  <si>
    <t>Korban Terdampak Bencana</t>
  </si>
  <si>
    <t>Bencana Semeru &amp; Covid di Provinsi Riau</t>
  </si>
  <si>
    <t>Bantuan Pendidikan untuk Pesantren dan Rumah Yatim</t>
  </si>
  <si>
    <t>Pesantren dan Rumah Yatim</t>
  </si>
  <si>
    <t>Provinsi Riau</t>
  </si>
  <si>
    <t>1. Sinergi bantuan APD MUI (Bersama SKK Migas)
2. Sinergi bantuan PMI (Bersama SKK Migas)
3. Bantuan Covid-19 dengan memberikan sembako ke 5 desa</t>
  </si>
  <si>
    <t>1. Jakarta
2. Jakarta
3. Kabupaten Musi Rawas (Desa Pelawe, Bamasco, Petunang, Lubuk Rumbai, Bangun Rejo) (in kind)</t>
  </si>
  <si>
    <t>Bantuan kegiatan bedah masjid di Kab Musi Rawas</t>
  </si>
  <si>
    <t>Kabupaten Musi Rawas</t>
  </si>
  <si>
    <t>Pemberdayaan masyarakat berupa jaring gilnet, GPS, dan fish finder bagi nelayan di Kecamatan Banyuates, Kabupaten Sampang</t>
  </si>
  <si>
    <t>Nelayan Banyuates</t>
  </si>
  <si>
    <t>240 Nelayan</t>
  </si>
  <si>
    <t>Kabupaten Sampang</t>
  </si>
  <si>
    <t>Bantuan gemba Bumi Sulawesi Barat</t>
  </si>
  <si>
    <t xml:space="preserve">Masyarakat </t>
  </si>
  <si>
    <t>Masyarakat korban bencana</t>
  </si>
  <si>
    <t>Provinsi Sulawesi Barat</t>
  </si>
  <si>
    <t>Bantuan program vaksin Covid 19</t>
  </si>
  <si>
    <t>Masyarakat terkena dampak pandemi</t>
  </si>
  <si>
    <t>- Provinsi Jawa Timur
- Kabupaten Sampang, 
- Kabupaten Gresik</t>
  </si>
  <si>
    <t xml:space="preserve">Bantuan Erupsi Gunung Semeru </t>
  </si>
  <si>
    <t>Provinsi Jawa Timur</t>
  </si>
  <si>
    <t>Program Beasiswa Prestasi Petronas Carigali</t>
  </si>
  <si>
    <t>- Siswa SMA
- Mahasiswa</t>
  </si>
  <si>
    <t>- SMA : 27 Siswa
- Universitas : 2 Mahasiswa</t>
  </si>
  <si>
    <t>Program Rumah Pintar</t>
  </si>
  <si>
    <t>- Siswa SD, SMP &amp; SMA
- Kelompok Perempuan</t>
  </si>
  <si>
    <t>Siswa dan Kelompok Perempuan di Kecamatan Sokobanah</t>
  </si>
  <si>
    <t>Pembangunan Taman Ketapang (Fase - 2)</t>
  </si>
  <si>
    <t>Masyarakat Kecamatan Ketapang</t>
  </si>
  <si>
    <t>Pembangunan Perbaikan Akses Melaut (Breakwater)</t>
  </si>
  <si>
    <t>Kecamatan Banyuates</t>
  </si>
  <si>
    <t>Nelayan di kecamatan Banyuates</t>
  </si>
  <si>
    <t>Program Air Bersih</t>
  </si>
  <si>
    <t>Masyarakat &amp; Nelayan</t>
  </si>
  <si>
    <t>Masyarakat dan Nelayan di Kecamatan Ketapang &amp; Sokobanah</t>
  </si>
  <si>
    <t>- Kecamatan Ketapang 
- Kecamatan Sokobanah</t>
  </si>
  <si>
    <t>Penanggulangan wabah penyakit pandemi  disekitar wilayah operasi</t>
  </si>
  <si>
    <t>- Kabupaten Sampang
- Kabupaten Gresik</t>
  </si>
  <si>
    <t xml:space="preserve">Program Pengelolaan lingkungan </t>
  </si>
  <si>
    <t xml:space="preserve">Masyarakat di 6 Kecamatan </t>
  </si>
  <si>
    <t>Kabupaten Gresik</t>
  </si>
  <si>
    <t>Erick Thohir (Menteri BUMN)</t>
  </si>
  <si>
    <t>WISNU HINDADARI</t>
  </si>
  <si>
    <t>Jl. A. Yani I/B. 14 RT 009 RW 006 Pisangan Timur Pulo Gadung, Jakarta Timur</t>
  </si>
  <si>
    <t xml:space="preserve"> 021-5797 4000/021-57946279</t>
  </si>
  <si>
    <t>PT. PERTAMINA HULU KALIMANTAN TIMUR</t>
  </si>
  <si>
    <t>SIAGA RESIDENCE JL. SIAGA 1F KAV.F3, RT 004/RW005 PEJATEN BARAT, PASAR MINGGU</t>
  </si>
  <si>
    <t>PT. PERTAMINA HULU SANGA SANGA</t>
  </si>
  <si>
    <t>Premier Oil Overseas B.V</t>
  </si>
  <si>
    <t>Belanda</t>
  </si>
  <si>
    <t>Muhamad Haryo Yunianto</t>
  </si>
  <si>
    <t xml:space="preserve">Jalan Tebet Timur Dalam XI/95 RT.009 RW. 006, Kelurahan Tebet Timur, Kecamatan Tebet, Jakarta Selatan </t>
  </si>
  <si>
    <t>+6221 633 4838</t>
  </si>
  <si>
    <t>Pemprov Riau</t>
  </si>
  <si>
    <t>Jalan Patra Kuningan K1 No 2, RT 007/RW 004, Jakarta</t>
  </si>
  <si>
    <t>Pexco N.V.</t>
  </si>
  <si>
    <t>PT. Tiarabumi</t>
  </si>
  <si>
    <t>Pusat Niaga Roxy Mas Blok C2 No. 35-35, Jakarta Pusat</t>
  </si>
  <si>
    <t>LEOPARD LYMAN</t>
  </si>
  <si>
    <t>Jl. Terogong Kecil Kav.57, Pondok Pinang, Kebayoran Lama, Jakarta Selatan</t>
  </si>
  <si>
    <t>PETRONAS Carigali (Ketapang) Ltd</t>
  </si>
  <si>
    <t>Malaysia</t>
  </si>
  <si>
    <t>Pembayaran di USD. Konversi ke IDR berdasarkan Kurs Tengah BI 31 Des 2021 Rp Rp 14.269,02</t>
  </si>
  <si>
    <t>Pembayaran di USD. Konversi ke IDR berdasarkan Kurs Tengah BI 31 Des 2021 Rp Rp 14.269,03</t>
  </si>
  <si>
    <t>Pembayaran di USD. Konversi ke IDR berdasarkan Kurs Tengah BI 31 Des 2021 Rp Rp 14.269,04</t>
  </si>
  <si>
    <t>Pembayaran di USD. Konversi ke IDR berdasarkan Kurs Tengah BI 31 Des 2021 Rp Rp 14.269,05</t>
  </si>
  <si>
    <t>Pembayaran di USD. Konversi ke IDR berdasarkan Kurs Tengah BI 31 Des 2021 Rp Rp 14.269,06</t>
  </si>
  <si>
    <t>Pembayaran di USD. Konversi ke IDR berdasarkan Kurs Tengah BI 31 Des 2021 Rp Rp 14.269,07</t>
  </si>
  <si>
    <t>Pembayaran di USD. Konversi ke IDR berdasarkan Kurs Tengah BI 31 Des 2021 Rp Rp 14.269,08</t>
  </si>
  <si>
    <t>Konversi ke USD berdasarkan Kurs Tengah BI 31 Des 2021 Rp 14.269,02</t>
  </si>
  <si>
    <t>Konversi ke USD berdasarkan Kurs Tengah BI 31 Des 2021 Rp 14.269,03</t>
  </si>
  <si>
    <t>Konversi ke USD berdasarkan Kurs Tengah BI 31 Des 2021 Rp 14.269,04</t>
  </si>
  <si>
    <r>
      <t>JO</t>
    </r>
    <r>
      <rPr>
        <sz val="10"/>
        <color rgb="FF111111"/>
        <rFont val="Calibri"/>
        <family val="2"/>
        <scheme val="minor"/>
      </rPr>
      <t>B</t>
    </r>
    <r>
      <rPr>
        <sz val="10"/>
        <color rgb="FF262626"/>
        <rFont val="Calibri"/>
        <family val="2"/>
        <scheme val="minor"/>
      </rPr>
      <t xml:space="preserve">Pertamina-MedcoE&amp;P Tomori </t>
    </r>
    <r>
      <rPr>
        <sz val="10"/>
        <color rgb="FF111111"/>
        <rFont val="Calibri"/>
        <family val="2"/>
        <scheme val="minor"/>
      </rPr>
      <t>Sula</t>
    </r>
    <r>
      <rPr>
        <sz val="10"/>
        <color rgb="FF3B3B3B"/>
        <rFont val="Calibri"/>
        <family val="2"/>
        <scheme val="minor"/>
      </rPr>
      <t>wes</t>
    </r>
    <r>
      <rPr>
        <sz val="10"/>
        <color rgb="FF111111"/>
        <rFont val="Calibri"/>
        <family val="2"/>
        <scheme val="minor"/>
      </rPr>
      <t>i</t>
    </r>
  </si>
  <si>
    <t>Senoro-Toili</t>
  </si>
  <si>
    <r>
      <t xml:space="preserve">Banggai </t>
    </r>
    <r>
      <rPr>
        <sz val="7.5"/>
        <color rgb="FF3B3B3B"/>
        <rFont val="Arial"/>
        <family val="2"/>
      </rPr>
      <t xml:space="preserve">- </t>
    </r>
    <r>
      <rPr>
        <sz val="7.5"/>
        <color rgb="FF262626"/>
        <rFont val="Arial"/>
        <family val="2"/>
      </rPr>
      <t xml:space="preserve">Morowali </t>
    </r>
    <r>
      <rPr>
        <sz val="7.5"/>
        <color rgb="FF111111"/>
        <rFont val="Arial"/>
        <family val="2"/>
      </rPr>
      <t>Utara</t>
    </r>
  </si>
  <si>
    <t>Sulawesi Tengah</t>
  </si>
  <si>
    <r>
      <t xml:space="preserve">4 Desember </t>
    </r>
    <r>
      <rPr>
        <sz val="7.5"/>
        <color rgb="FF3B3B3B"/>
        <rFont val="Arial"/>
        <family val="2"/>
      </rPr>
      <t>1997 -3</t>
    </r>
    <r>
      <rPr>
        <sz val="7.5"/>
        <color rgb="FF262626"/>
        <rFont val="Arial"/>
        <family val="2"/>
      </rPr>
      <t>Desember 2027</t>
    </r>
  </si>
  <si>
    <r>
      <t xml:space="preserve">GedunQ Bidakara </t>
    </r>
    <r>
      <rPr>
        <sz val="7.5"/>
        <color rgb="FF111111"/>
        <rFont val="Arial"/>
        <family val="2"/>
      </rPr>
      <t xml:space="preserve">I </t>
    </r>
    <r>
      <rPr>
        <sz val="7.5"/>
        <color rgb="FF262626"/>
        <rFont val="Arial"/>
        <family val="2"/>
      </rPr>
      <t>Lt.4 JI.Jend. Gato! Subroto Kav 71</t>
    </r>
    <r>
      <rPr>
        <sz val="7.5"/>
        <color rgb="FF010101"/>
        <rFont val="Arial"/>
        <family val="2"/>
      </rPr>
      <t>-</t>
    </r>
    <r>
      <rPr>
        <sz val="7.5"/>
        <color rgb="FF262626"/>
        <rFont val="Arial"/>
        <family val="2"/>
      </rPr>
      <t>73</t>
    </r>
    <r>
      <rPr>
        <sz val="7.5"/>
        <color rgb="FF111111"/>
        <rFont val="Arial"/>
        <family val="2"/>
      </rPr>
      <t>OK</t>
    </r>
    <r>
      <rPr>
        <sz val="7.5"/>
        <color rgb="FF3B3B3B"/>
        <rFont val="Arial"/>
        <family val="2"/>
      </rPr>
      <t xml:space="preserve">I </t>
    </r>
    <r>
      <rPr>
        <sz val="7.5"/>
        <color rgb="FF262626"/>
        <rFont val="Arial"/>
        <family val="2"/>
      </rPr>
      <t>Jakarta</t>
    </r>
  </si>
  <si>
    <t xml:space="preserve"> 021-29807020</t>
  </si>
  <si>
    <t>Awang lazuardi</t>
  </si>
  <si>
    <r>
      <t>P</t>
    </r>
    <r>
      <rPr>
        <sz val="11"/>
        <color rgb="FF3F3F3F"/>
        <rFont val="Calibri"/>
        <family val="2"/>
        <scheme val="minor"/>
      </rPr>
      <t>alla</t>
    </r>
    <r>
      <rPr>
        <sz val="11"/>
        <color rgb="FF1C1C1C"/>
        <rFont val="Calibri"/>
        <family val="2"/>
        <scheme val="minor"/>
      </rPr>
      <t>J</t>
    </r>
    <r>
      <rPr>
        <sz val="11"/>
        <color rgb="FF3F3F3F"/>
        <rFont val="Calibri"/>
        <family val="2"/>
        <scheme val="minor"/>
      </rPr>
      <t>asa</t>
    </r>
    <r>
      <rPr>
        <sz val="11"/>
        <color rgb="FF2F2F2F"/>
        <rFont val="Calibri"/>
        <family val="2"/>
        <scheme val="minor"/>
      </rPr>
      <t xml:space="preserve">Office </t>
    </r>
    <r>
      <rPr>
        <sz val="11"/>
        <color rgb="FF1C1C1C"/>
        <rFont val="Calibri"/>
        <family val="2"/>
        <scheme val="minor"/>
      </rPr>
      <t>T</t>
    </r>
    <r>
      <rPr>
        <sz val="11"/>
        <color rgb="FF3F3F3F"/>
        <rFont val="Calibri"/>
        <family val="2"/>
        <scheme val="minor"/>
      </rPr>
      <t>owe</t>
    </r>
    <r>
      <rPr>
        <sz val="11"/>
        <color rgb="FF595959"/>
        <rFont val="Calibri"/>
        <family val="2"/>
        <scheme val="minor"/>
      </rPr>
      <t>,</t>
    </r>
    <r>
      <rPr>
        <sz val="11"/>
        <color rgb="FF3F3F3F"/>
        <rFont val="Calibri"/>
        <family val="2"/>
        <scheme val="minor"/>
      </rPr>
      <t>r</t>
    </r>
    <r>
      <rPr>
        <sz val="11"/>
        <color rgb="FF2F2F2F"/>
        <rFont val="Calibri"/>
        <family val="2"/>
        <scheme val="minor"/>
      </rPr>
      <t>7th</t>
    </r>
    <r>
      <rPr>
        <sz val="11"/>
        <color rgb="FF1C1C1C"/>
        <rFont val="Calibri"/>
        <family val="2"/>
        <scheme val="minor"/>
      </rPr>
      <t>F</t>
    </r>
    <r>
      <rPr>
        <sz val="11"/>
        <color rgb="FF3F3F3F"/>
        <rFont val="Calibri"/>
        <family val="2"/>
        <scheme val="minor"/>
      </rPr>
      <t>loor</t>
    </r>
  </si>
  <si>
    <r>
      <t>J</t>
    </r>
    <r>
      <rPr>
        <sz val="11"/>
        <color rgb="FF3F3F3F"/>
        <rFont val="Calibri"/>
        <family val="2"/>
        <scheme val="minor"/>
      </rPr>
      <t>I.</t>
    </r>
    <r>
      <rPr>
        <sz val="11"/>
        <color rgb="FF1C1C1C"/>
        <rFont val="Calibri"/>
        <family val="2"/>
        <scheme val="minor"/>
      </rPr>
      <t>J</t>
    </r>
    <r>
      <rPr>
        <sz val="11"/>
        <color rgb="FF3F3F3F"/>
        <rFont val="Calibri"/>
        <family val="2"/>
        <scheme val="minor"/>
      </rPr>
      <t>end.</t>
    </r>
    <r>
      <rPr>
        <sz val="11"/>
        <color rgb="FF1C1C1C"/>
        <rFont val="Calibri"/>
        <family val="2"/>
        <scheme val="minor"/>
      </rPr>
      <t>Ga</t>
    </r>
    <r>
      <rPr>
        <sz val="11"/>
        <color rgb="FF3F3F3F"/>
        <rFont val="Calibri"/>
        <family val="2"/>
        <scheme val="minor"/>
      </rPr>
      <t xml:space="preserve">tot </t>
    </r>
    <r>
      <rPr>
        <sz val="11"/>
        <color rgb="FF2F2F2F"/>
        <rFont val="Calibri"/>
        <family val="2"/>
        <scheme val="minor"/>
      </rPr>
      <t>Soebroto Kav</t>
    </r>
    <r>
      <rPr>
        <sz val="11"/>
        <color rgb="FF595959"/>
        <rFont val="Calibri"/>
        <family val="2"/>
        <scheme val="minor"/>
      </rPr>
      <t xml:space="preserve">. </t>
    </r>
    <r>
      <rPr>
        <sz val="11"/>
        <color rgb="FF2F2F2F"/>
        <rFont val="Calibri"/>
        <family val="2"/>
        <scheme val="minor"/>
      </rPr>
      <t xml:space="preserve">32-34 </t>
    </r>
    <r>
      <rPr>
        <sz val="11"/>
        <color rgb="FF050505"/>
        <rFont val="Calibri"/>
        <family val="2"/>
        <scheme val="minor"/>
      </rPr>
      <t>J</t>
    </r>
    <r>
      <rPr>
        <sz val="11"/>
        <color rgb="FF2F2F2F"/>
        <rFont val="Calibri"/>
        <family val="2"/>
        <scheme val="minor"/>
      </rPr>
      <t xml:space="preserve">akarta </t>
    </r>
    <r>
      <rPr>
        <sz val="11"/>
        <color rgb="FF3F3F3F"/>
        <rFont val="Calibri"/>
        <family val="2"/>
        <scheme val="minor"/>
      </rPr>
      <t>12950</t>
    </r>
  </si>
  <si>
    <r>
      <t>021</t>
    </r>
    <r>
      <rPr>
        <sz val="11"/>
        <color rgb="FF050505"/>
        <rFont val="Calibri"/>
        <family val="2"/>
        <scheme val="minor"/>
      </rPr>
      <t>-</t>
    </r>
    <r>
      <rPr>
        <sz val="11"/>
        <color rgb="FF3F3F3F"/>
        <rFont val="Calibri"/>
        <family val="2"/>
        <scheme val="minor"/>
      </rPr>
      <t>2954-7000</t>
    </r>
  </si>
  <si>
    <r>
      <t>PT</t>
    </r>
    <r>
      <rPr>
        <sz val="11"/>
        <color rgb="FF3F3F3F"/>
        <rFont val="Calibri"/>
        <family val="2"/>
        <scheme val="minor"/>
      </rPr>
      <t>M</t>
    </r>
    <r>
      <rPr>
        <sz val="11"/>
        <color rgb="FF1C1C1C"/>
        <rFont val="Calibri"/>
        <family val="2"/>
        <scheme val="minor"/>
      </rPr>
      <t>edcoE</t>
    </r>
    <r>
      <rPr>
        <sz val="11"/>
        <color rgb="FF3F3F3F"/>
        <rFont val="Calibri"/>
        <family val="2"/>
        <scheme val="minor"/>
      </rPr>
      <t>&amp;PTomori</t>
    </r>
  </si>
  <si>
    <r>
      <t>Ro</t>
    </r>
    <r>
      <rPr>
        <sz val="11"/>
        <color rgb="FF3F3F3F"/>
        <rFont val="Calibri"/>
        <family val="2"/>
        <scheme val="minor"/>
      </rPr>
      <t>nald</t>
    </r>
    <r>
      <rPr>
        <sz val="11"/>
        <color rgb="FF2F2F2F"/>
        <rFont val="Calibri"/>
        <family val="2"/>
        <scheme val="minor"/>
      </rPr>
      <t>Gunawan</t>
    </r>
  </si>
  <si>
    <r>
      <t>TheEnc,gy</t>
    </r>
    <r>
      <rPr>
        <sz val="11"/>
        <color rgb="FF1C1C1C"/>
        <rFont val="Calibri"/>
        <family val="2"/>
        <scheme val="minor"/>
      </rPr>
      <t>B</t>
    </r>
    <r>
      <rPr>
        <sz val="11"/>
        <color rgb="FF3F3F3F"/>
        <rFont val="Calibri"/>
        <family val="2"/>
        <scheme val="minor"/>
      </rPr>
      <t>u</t>
    </r>
    <r>
      <rPr>
        <sz val="11"/>
        <color rgb="FF8A8A8A"/>
        <rFont val="Calibri"/>
        <family val="2"/>
        <scheme val="minor"/>
      </rPr>
      <t>i</t>
    </r>
    <r>
      <rPr>
        <sz val="11"/>
        <color rgb="FF2F2F2F"/>
        <rFont val="Calibri"/>
        <family val="2"/>
        <scheme val="minor"/>
      </rPr>
      <t>ld</t>
    </r>
    <r>
      <rPr>
        <sz val="11"/>
        <color rgb="FF707070"/>
        <rFont val="Calibri"/>
        <family val="2"/>
        <scheme val="minor"/>
      </rPr>
      <t>i</t>
    </r>
    <r>
      <rPr>
        <sz val="11"/>
        <color rgb="FF2F2F2F"/>
        <rFont val="Calibri"/>
        <family val="2"/>
        <scheme val="minor"/>
      </rPr>
      <t>ng28-39 Fl</t>
    </r>
    <r>
      <rPr>
        <sz val="11"/>
        <color rgb="FF707070"/>
        <rFont val="Calibri"/>
        <family val="2"/>
        <scheme val="minor"/>
      </rPr>
      <t xml:space="preserve">, </t>
    </r>
    <r>
      <rPr>
        <sz val="11"/>
        <color rgb="FF1C1C1C"/>
        <rFont val="Calibri"/>
        <family val="2"/>
        <scheme val="minor"/>
      </rPr>
      <t>S</t>
    </r>
    <r>
      <rPr>
        <sz val="11"/>
        <color rgb="FF3F3F3F"/>
        <rFont val="Calibri"/>
        <family val="2"/>
        <scheme val="minor"/>
      </rPr>
      <t>CBD</t>
    </r>
    <r>
      <rPr>
        <sz val="11"/>
        <color rgb="FF1C1C1C"/>
        <rFont val="Calibri"/>
        <family val="2"/>
        <scheme val="minor"/>
      </rPr>
      <t>Loi11</t>
    </r>
  </si>
  <si>
    <r>
      <t>02</t>
    </r>
    <r>
      <rPr>
        <sz val="11"/>
        <color rgb="FF1C1C1C"/>
        <rFont val="Calibri"/>
        <family val="2"/>
        <scheme val="minor"/>
      </rPr>
      <t>1·29</t>
    </r>
    <r>
      <rPr>
        <sz val="11"/>
        <color rgb="FF3F3F3F"/>
        <rFont val="Calibri"/>
        <family val="2"/>
        <scheme val="minor"/>
      </rPr>
      <t>954000</t>
    </r>
  </si>
  <si>
    <r>
      <t>A</t>
    </r>
    <r>
      <rPr>
        <sz val="11"/>
        <color rgb="FF3F3F3F"/>
        <rFont val="Calibri"/>
        <family val="2"/>
        <scheme val="minor"/>
      </rPr>
      <t>J</t>
    </r>
    <r>
      <rPr>
        <sz val="11"/>
        <color rgb="FF1C1C1C"/>
        <rFont val="Calibri"/>
        <family val="2"/>
        <scheme val="minor"/>
      </rPr>
      <t xml:space="preserve">I. </t>
    </r>
    <r>
      <rPr>
        <sz val="11"/>
        <color rgb="FF3F3F3F"/>
        <rFont val="Calibri"/>
        <family val="2"/>
        <scheme val="minor"/>
      </rPr>
      <t>Jend.</t>
    </r>
    <r>
      <rPr>
        <sz val="11"/>
        <color rgb="FF2F2F2F"/>
        <rFont val="Calibri"/>
        <family val="2"/>
        <scheme val="minor"/>
      </rPr>
      <t>Sudirman</t>
    </r>
  </si>
  <si>
    <r>
      <t xml:space="preserve">C/0 </t>
    </r>
    <r>
      <rPr>
        <sz val="11"/>
        <color rgb="FF1C1C1C"/>
        <rFont val="Calibri"/>
        <family val="2"/>
        <scheme val="minor"/>
      </rPr>
      <t>PT</t>
    </r>
    <r>
      <rPr>
        <sz val="11"/>
        <color rgb="FF2F2F2F"/>
        <rFont val="Calibri"/>
        <family val="2"/>
        <scheme val="minor"/>
      </rPr>
      <t xml:space="preserve">DiamondGasManagement Indonesia. Senl/al </t>
    </r>
    <r>
      <rPr>
        <sz val="11"/>
        <color rgb="FF1C1C1C"/>
        <rFont val="Calibri"/>
        <family val="2"/>
        <scheme val="minor"/>
      </rPr>
      <t>Sena</t>
    </r>
    <r>
      <rPr>
        <sz val="11"/>
        <color rgb="FF3F3F3F"/>
        <rFont val="Calibri"/>
        <family val="2"/>
        <scheme val="minor"/>
      </rPr>
      <t>yan</t>
    </r>
    <r>
      <rPr>
        <sz val="11"/>
        <color rgb="FF1C1C1C"/>
        <rFont val="Calibri"/>
        <family val="2"/>
        <scheme val="minor"/>
      </rPr>
      <t xml:space="preserve">II </t>
    </r>
    <r>
      <rPr>
        <sz val="11"/>
        <color rgb="FF2F2F2F"/>
        <rFont val="Calibri"/>
        <family val="2"/>
        <scheme val="minor"/>
      </rPr>
      <t>18</t>
    </r>
    <r>
      <rPr>
        <sz val="11"/>
        <color rgb="FF1C1C1C"/>
        <rFont val="Calibri"/>
        <family val="2"/>
        <scheme val="minor"/>
      </rPr>
      <t>Fl,</t>
    </r>
    <r>
      <rPr>
        <sz val="11"/>
        <color rgb="FF595959"/>
        <rFont val="Calibri"/>
        <family val="2"/>
        <scheme val="minor"/>
      </rPr>
      <t>J</t>
    </r>
    <r>
      <rPr>
        <sz val="11"/>
        <color rgb="FF3F3F3F"/>
        <rFont val="Calibri"/>
        <family val="2"/>
        <scheme val="minor"/>
      </rPr>
      <t xml:space="preserve">I </t>
    </r>
    <r>
      <rPr>
        <sz val="11"/>
        <color rgb="FF2F2F2F"/>
        <rFont val="Calibri"/>
        <family val="2"/>
        <scheme val="minor"/>
      </rPr>
      <t>Asia</t>
    </r>
  </si>
  <si>
    <r>
      <t>T</t>
    </r>
    <r>
      <rPr>
        <sz val="11"/>
        <color rgb="FF3F3F3F"/>
        <rFont val="Calibri"/>
        <family val="2"/>
        <scheme val="minor"/>
      </rPr>
      <t>omori</t>
    </r>
    <r>
      <rPr>
        <sz val="11"/>
        <color rgb="FF2F2F2F"/>
        <rFont val="Calibri"/>
        <family val="2"/>
        <scheme val="minor"/>
      </rPr>
      <t xml:space="preserve">E&amp;P </t>
    </r>
    <r>
      <rPr>
        <sz val="11"/>
        <color rgb="FF1C1C1C"/>
        <rFont val="Calibri"/>
        <family val="2"/>
        <scheme val="minor"/>
      </rPr>
      <t>L</t>
    </r>
    <r>
      <rPr>
        <sz val="11"/>
        <color rgb="FF3F3F3F"/>
        <rFont val="Calibri"/>
        <family val="2"/>
        <scheme val="minor"/>
      </rPr>
      <t>td.</t>
    </r>
  </si>
  <si>
    <r>
      <t>Kohei</t>
    </r>
    <r>
      <rPr>
        <sz val="11"/>
        <color rgb="FF2F2F2F"/>
        <rFont val="Calibri"/>
        <family val="2"/>
        <scheme val="minor"/>
      </rPr>
      <t>Koizum</t>
    </r>
    <r>
      <rPr>
        <sz val="11"/>
        <color rgb="FF595959"/>
        <rFont val="Calibri"/>
        <family val="2"/>
        <scheme val="minor"/>
      </rPr>
      <t>i</t>
    </r>
  </si>
  <si>
    <r>
      <t xml:space="preserve">Alnl&lt;a </t>
    </r>
    <r>
      <rPr>
        <sz val="11"/>
        <color rgb="FF3F3F3F"/>
        <rFont val="Calibri"/>
        <family val="2"/>
        <scheme val="minor"/>
      </rPr>
      <t>No</t>
    </r>
    <r>
      <rPr>
        <sz val="11"/>
        <color rgb="FF1C1C1C"/>
        <rFont val="Calibri"/>
        <family val="2"/>
        <scheme val="minor"/>
      </rPr>
      <t xml:space="preserve">a </t>
    </r>
    <r>
      <rPr>
        <sz val="11"/>
        <color rgb="FF2F2F2F"/>
        <rFont val="Calibri"/>
        <family val="2"/>
        <scheme val="minor"/>
      </rPr>
      <t>Jakarta</t>
    </r>
    <r>
      <rPr>
        <sz val="11"/>
        <color rgb="FF595959"/>
        <rFont val="Calibri"/>
        <family val="2"/>
        <scheme val="minor"/>
      </rPr>
      <t xml:space="preserve">, </t>
    </r>
    <r>
      <rPr>
        <sz val="11"/>
        <color rgb="FF2F2F2F"/>
        <rFont val="Calibri"/>
        <family val="2"/>
        <scheme val="minor"/>
      </rPr>
      <t>10270</t>
    </r>
  </si>
  <si>
    <r>
      <t>021</t>
    </r>
    <r>
      <rPr>
        <sz val="11"/>
        <color rgb="FF050505"/>
        <rFont val="Calibri"/>
        <family val="2"/>
        <scheme val="minor"/>
      </rPr>
      <t>-</t>
    </r>
    <r>
      <rPr>
        <sz val="11"/>
        <color rgb="FF2F2F2F"/>
        <rFont val="Calibri"/>
        <family val="2"/>
        <scheme val="minor"/>
      </rPr>
      <t>5795-2055</t>
    </r>
  </si>
  <si>
    <r>
      <t xml:space="preserve">PT </t>
    </r>
    <r>
      <rPr>
        <sz val="11"/>
        <color rgb="FF2F2F2F"/>
        <rFont val="Calibri"/>
        <family val="2"/>
        <scheme val="minor"/>
      </rPr>
      <t>Perta</t>
    </r>
    <r>
      <rPr>
        <sz val="11"/>
        <color rgb="FF595959"/>
        <rFont val="Calibri"/>
        <family val="2"/>
        <scheme val="minor"/>
      </rPr>
      <t>mi</t>
    </r>
    <r>
      <rPr>
        <sz val="11"/>
        <color rgb="FF2F2F2F"/>
        <rFont val="Calibri"/>
        <family val="2"/>
        <scheme val="minor"/>
      </rPr>
      <t xml:space="preserve">na </t>
    </r>
    <r>
      <rPr>
        <sz val="11"/>
        <color rgb="FF1C1C1C"/>
        <rFont val="Calibri"/>
        <family val="2"/>
        <scheme val="minor"/>
      </rPr>
      <t>H</t>
    </r>
    <r>
      <rPr>
        <sz val="11"/>
        <color rgb="FF3F3F3F"/>
        <rFont val="Calibri"/>
        <family val="2"/>
        <scheme val="minor"/>
      </rPr>
      <t xml:space="preserve">ulu </t>
    </r>
    <r>
      <rPr>
        <sz val="11"/>
        <color rgb="FF1C1C1C"/>
        <rFont val="Calibri"/>
        <family val="2"/>
        <scheme val="minor"/>
      </rPr>
      <t>E</t>
    </r>
    <r>
      <rPr>
        <sz val="11"/>
        <color rgb="FF3F3F3F"/>
        <rFont val="Calibri"/>
        <family val="2"/>
        <scheme val="minor"/>
      </rPr>
      <t>ne</t>
    </r>
    <r>
      <rPr>
        <sz val="11"/>
        <color rgb="FF1C1C1C"/>
        <rFont val="Calibri"/>
        <family val="2"/>
        <scheme val="minor"/>
      </rPr>
      <t>rg</t>
    </r>
    <r>
      <rPr>
        <sz val="11"/>
        <color rgb="FF595959"/>
        <rFont val="Calibri"/>
        <family val="2"/>
        <scheme val="minor"/>
      </rPr>
      <t xml:space="preserve">i </t>
    </r>
    <r>
      <rPr>
        <sz val="11"/>
        <color rgb="FF2F2F2F"/>
        <rFont val="Calibri"/>
        <family val="2"/>
        <scheme val="minor"/>
      </rPr>
      <t>Tomori Sulawesi</t>
    </r>
  </si>
  <si>
    <r>
      <t>JO</t>
    </r>
    <r>
      <rPr>
        <b/>
        <sz val="10"/>
        <color rgb="FF111111"/>
        <rFont val="Calibri"/>
        <family val="2"/>
        <scheme val="minor"/>
      </rPr>
      <t>B</t>
    </r>
    <r>
      <rPr>
        <b/>
        <sz val="10"/>
        <color rgb="FF262626"/>
        <rFont val="Calibri"/>
        <family val="2"/>
        <scheme val="minor"/>
      </rPr>
      <t xml:space="preserve">Pertamina-MedcoE&amp;P Tomori </t>
    </r>
    <r>
      <rPr>
        <b/>
        <sz val="10"/>
        <color rgb="FF111111"/>
        <rFont val="Calibri"/>
        <family val="2"/>
        <scheme val="minor"/>
      </rPr>
      <t>Sula</t>
    </r>
    <r>
      <rPr>
        <b/>
        <sz val="10"/>
        <color rgb="FF3B3B3B"/>
        <rFont val="Calibri"/>
        <family val="2"/>
        <scheme val="minor"/>
      </rPr>
      <t>wes</t>
    </r>
    <r>
      <rPr>
        <b/>
        <sz val="10"/>
        <color rgb="FF111111"/>
        <rFont val="Calibri"/>
        <family val="2"/>
        <scheme val="minor"/>
      </rPr>
      <t>i</t>
    </r>
  </si>
  <si>
    <t>Pendidikan</t>
  </si>
  <si>
    <t>Program rumah pemberdayaan  Siboli gerakan literasi dan menuju genarasi emas  (RPIA, Pasubuloli, Sinorang dan Bonebalantak</t>
  </si>
  <si>
    <t>Peningkatan kualitas sarana dan prasarana pendidikan</t>
  </si>
  <si>
    <t>Kesehatan</t>
  </si>
  <si>
    <t>Penyuluhan Kesehatan</t>
  </si>
  <si>
    <t>Peningkatan kualitas kesehatan untuk menuju Indonesia sehat</t>
  </si>
  <si>
    <t>Peningkatan sarana dan pasarana kesehatan</t>
  </si>
  <si>
    <r>
      <t xml:space="preserve">JOB </t>
    </r>
    <r>
      <rPr>
        <sz val="12"/>
        <color rgb="FF2D2D2D"/>
        <rFont val="Calibri"/>
        <family val="2"/>
        <scheme val="minor"/>
      </rPr>
      <t>PERTAMINA-MEDCO E&amp;P TOMORI SULAWESI</t>
    </r>
  </si>
  <si>
    <r>
      <t xml:space="preserve">Benny </t>
    </r>
    <r>
      <rPr>
        <sz val="12"/>
        <color rgb="FF2D2D2D"/>
        <rFont val="Calibri"/>
        <family val="2"/>
        <scheme val="minor"/>
      </rPr>
      <t>Hidajat S</t>
    </r>
    <r>
      <rPr>
        <sz val="12"/>
        <color rgb="FF4B4B4B"/>
        <rFont val="Calibri"/>
        <family val="2"/>
        <scheme val="minor"/>
      </rPr>
      <t>i</t>
    </r>
    <r>
      <rPr>
        <sz val="12"/>
        <color rgb="FF2D2D2D"/>
        <rFont val="Calibri"/>
        <family val="2"/>
        <scheme val="minor"/>
      </rPr>
      <t>dik</t>
    </r>
  </si>
  <si>
    <r>
      <t>Dago Pakar Permai Vll</t>
    </r>
    <r>
      <rPr>
        <sz val="12"/>
        <color rgb="FF4B4B4B"/>
        <rFont val="Calibri"/>
        <family val="2"/>
        <scheme val="minor"/>
      </rPr>
      <t>/</t>
    </r>
    <r>
      <rPr>
        <sz val="12"/>
        <color rgb="FF181818"/>
        <rFont val="Calibri"/>
        <family val="2"/>
        <scheme val="minor"/>
      </rPr>
      <t>20,</t>
    </r>
    <r>
      <rPr>
        <sz val="12"/>
        <color rgb="FF2D2D2D"/>
        <rFont val="Calibri"/>
        <family val="2"/>
        <scheme val="minor"/>
      </rPr>
      <t>Komp</t>
    </r>
    <r>
      <rPr>
        <sz val="12"/>
        <color rgb="FF4B4B4B"/>
        <rFont val="Calibri"/>
        <family val="2"/>
        <scheme val="minor"/>
      </rPr>
      <t>l</t>
    </r>
    <r>
      <rPr>
        <sz val="12"/>
        <color rgb="FF2D2D2D"/>
        <rFont val="Calibri"/>
        <family val="2"/>
        <scheme val="minor"/>
      </rPr>
      <t xml:space="preserve">ekDago </t>
    </r>
    <r>
      <rPr>
        <sz val="12"/>
        <color rgb="FF181818"/>
        <rFont val="Calibri"/>
        <family val="2"/>
        <scheme val="minor"/>
      </rPr>
      <t>Paka</t>
    </r>
    <r>
      <rPr>
        <sz val="12"/>
        <color rgb="FF4B4B4B"/>
        <rFont val="Calibri"/>
        <family val="2"/>
        <scheme val="minor"/>
      </rPr>
      <t xml:space="preserve">r </t>
    </r>
    <r>
      <rPr>
        <sz val="12"/>
        <color rgb="FF2D2D2D"/>
        <rFont val="Calibri"/>
        <family val="2"/>
        <scheme val="minor"/>
      </rPr>
      <t>Reso</t>
    </r>
    <r>
      <rPr>
        <sz val="12"/>
        <color rgb="FF626262"/>
        <rFont val="Calibri"/>
        <family val="2"/>
        <scheme val="minor"/>
      </rPr>
      <t>,</t>
    </r>
    <r>
      <rPr>
        <sz val="12"/>
        <color rgb="FF2D2D2D"/>
        <rFont val="Calibri"/>
        <family val="2"/>
        <scheme val="minor"/>
      </rPr>
      <t xml:space="preserve">r </t>
    </r>
    <r>
      <rPr>
        <sz val="12"/>
        <color rgb="FF181818"/>
        <rFont val="Calibri"/>
        <family val="2"/>
        <scheme val="minor"/>
      </rPr>
      <t xml:space="preserve">0011007, </t>
    </r>
    <r>
      <rPr>
        <sz val="12"/>
        <color rgb="FF2D2D2D"/>
        <rFont val="Calibri"/>
        <family val="2"/>
        <scheme val="minor"/>
      </rPr>
      <t>Mekarsaluyu, Cimenyan</t>
    </r>
  </si>
  <si>
    <r>
      <t>Benn</t>
    </r>
    <r>
      <rPr>
        <sz val="11"/>
        <color rgb="FF626262"/>
        <rFont val="Calibri"/>
        <family val="2"/>
        <scheme val="minor"/>
      </rPr>
      <t>.</t>
    </r>
    <r>
      <rPr>
        <sz val="11"/>
        <color rgb="FF2D2D2D"/>
        <rFont val="Calibri"/>
        <family val="2"/>
        <scheme val="minor"/>
      </rPr>
      <t>ySid</t>
    </r>
    <r>
      <rPr>
        <sz val="11"/>
        <color rgb="FF4B4B4B"/>
        <rFont val="Calibri"/>
        <family val="2"/>
        <scheme val="minor"/>
      </rPr>
      <t>k</t>
    </r>
    <r>
      <rPr>
        <sz val="11"/>
        <color rgb="FF2D2D2D"/>
        <rFont val="Calibri"/>
        <family val="2"/>
        <scheme val="minor"/>
      </rPr>
      <t>i @job-tomor</t>
    </r>
    <r>
      <rPr>
        <sz val="11"/>
        <color rgb="FF626262"/>
        <rFont val="Calibri"/>
        <family val="2"/>
        <scheme val="minor"/>
      </rPr>
      <t>.</t>
    </r>
    <r>
      <rPr>
        <sz val="11"/>
        <color rgb="FF181818"/>
        <rFont val="Calibri"/>
        <family val="2"/>
        <scheme val="minor"/>
      </rPr>
      <t>c</t>
    </r>
    <r>
      <rPr>
        <sz val="11"/>
        <color rgb="FF2D2D2D"/>
        <rFont val="Calibri"/>
        <family val="2"/>
        <scheme val="minor"/>
      </rPr>
      <t xml:space="preserve">i </t>
    </r>
    <r>
      <rPr>
        <sz val="11"/>
        <color rgb="FF181818"/>
        <rFont val="Calibri"/>
        <family val="2"/>
        <scheme val="minor"/>
      </rPr>
      <t>om</t>
    </r>
  </si>
  <si>
    <t>Pemilik Saham</t>
  </si>
  <si>
    <t>Pemilik Saham
Pengendali</t>
  </si>
  <si>
    <t>Pengendali</t>
  </si>
  <si>
    <t>99.93</t>
  </si>
  <si>
    <t xml:space="preserve">Pemilik Saham </t>
  </si>
  <si>
    <t>1. PT. Pertamina Hulu Energi (99%)
2. PT. Pertamina Geothermal Energy (1%)</t>
  </si>
  <si>
    <t>1. PT. Pertamina Hulu Energi (99%)
2. PT. Pertamina Hulu Energi Arun (1%)</t>
  </si>
  <si>
    <t xml:space="preserve">
Pengendali</t>
  </si>
  <si>
    <t>Strawinskylaan 3127, 8e verdieping, 1077ZX Amsterdam</t>
  </si>
  <si>
    <t>secretary.pdo@pgn.co.id</t>
  </si>
  <si>
    <t>BANGUNAN 20, UNIT 1, RUANG 2402 TAMAN JINSE QIANTANGJIA JALAN BEIGAN, DISTRIK XIAOSHAN, KOTA HANGZHOU</t>
  </si>
  <si>
    <t>Kaya W.F.G. (Jombi) Mensing 36, Curacao</t>
  </si>
  <si>
    <t>Les Cascades Building, Edith Cavell Street, Port Louis, Mauritius</t>
  </si>
  <si>
    <t>Pengadaan paket buku bacaan rumah pemberayaan Siboli</t>
  </si>
  <si>
    <t>Pelatihan metode pembelajaran guru dan pengembangan kualitas intrapersonel remaja</t>
  </si>
  <si>
    <t>Opersional rumah pemberdayaan ibu dan anak Paisubuloli</t>
  </si>
  <si>
    <t>Pelatihan dasar siap bencana</t>
  </si>
  <si>
    <t>Desa siap bencana</t>
  </si>
  <si>
    <t>Penanganan sttuting dan peningkatan kualitas kesehatan</t>
  </si>
  <si>
    <t>Studi penanganan stunting dan peningkatan kualitas kesehatan</t>
  </si>
  <si>
    <t>mitigasi penyebaran covid dengan 3000 masker</t>
  </si>
  <si>
    <t>Ekonomi</t>
  </si>
  <si>
    <t>Penguatan kelembagaan wisata sawah</t>
  </si>
  <si>
    <t>Pendampingan BUMDES</t>
  </si>
  <si>
    <t>Pemberdayaan Masyarakat Pesisir</t>
  </si>
  <si>
    <t>Penguatan kelembagaan kampung pelangi</t>
  </si>
  <si>
    <t>Peningkatna dan pengembangan keahlian masyarakat</t>
  </si>
  <si>
    <t>Promosi produk binaan masyarakat</t>
  </si>
  <si>
    <t>Pemberdayaan Kewirausahaan Perempuan</t>
  </si>
  <si>
    <t>Program pemberdayaan masyarakat KAT Suku Loinang</t>
  </si>
  <si>
    <t>Penguatan kelembagaan BUMDES</t>
  </si>
  <si>
    <t>Program peningkatan Ekonomi masyarakat KAT Suku Loinang</t>
  </si>
  <si>
    <t>Pemberdayaan Petani</t>
  </si>
  <si>
    <t>Pelatihan pembuatan perahu Fiber</t>
  </si>
  <si>
    <t>Penguatan kelembagaan kelompok kampung pelangi</t>
  </si>
  <si>
    <t>Sekolah pemberdayaan desa</t>
  </si>
  <si>
    <t>penguatan jenjang pemasaran</t>
  </si>
  <si>
    <t>kewiraushaan perempuan DWI ASIH dan sumber Rezeki</t>
  </si>
  <si>
    <t>Kewirausahaan perempuan Desa Kolo Bawah</t>
  </si>
  <si>
    <t>Infrastruktur</t>
  </si>
  <si>
    <t>Perbaikan sarana publik (rumah ibadah, jembatan dan jalan)</t>
  </si>
  <si>
    <t>pembangunan rumah kayu tahan gempa RPIA Paisubudi</t>
  </si>
  <si>
    <t>Pembangunan rumah burung hantu</t>
  </si>
  <si>
    <t>Pembuatan rumah burung hantu untuk mendukung program agroekologi</t>
  </si>
  <si>
    <t>Desighn rumah tahan gempa</t>
  </si>
  <si>
    <t>Pembuatan gapura desa ekowisata agromuyo di Kec. Molong</t>
  </si>
  <si>
    <t>Renovasi sekolah adat tombiobong</t>
  </si>
  <si>
    <t>Renovasi sekolah</t>
  </si>
  <si>
    <t>Lingkungan</t>
  </si>
  <si>
    <t>Pengolahan kompos dan pupuk cair</t>
  </si>
  <si>
    <t>Bank sampah</t>
  </si>
  <si>
    <t>Kampung Iklim</t>
  </si>
  <si>
    <t>Pelatihan pemanfaatan kompos dan pupuk cair</t>
  </si>
  <si>
    <t>pelatihan bank sampah</t>
  </si>
  <si>
    <t>Pembuatan master plan Desa Misi Ekowisata</t>
  </si>
  <si>
    <t>Pembuatan instalasi pengolahan air limbah dan green house di Desa Argomulyo</t>
  </si>
  <si>
    <t>Konservasi penyu di Sinorang</t>
  </si>
  <si>
    <t>Bantuan pemulihan bencana alam gempa bumi Sulbar</t>
  </si>
  <si>
    <t>Konservasi penyu</t>
  </si>
  <si>
    <t>Bencana Alam</t>
  </si>
  <si>
    <t>Studi</t>
  </si>
  <si>
    <t>pembuatan Monev dan IKM</t>
  </si>
  <si>
    <t>Evaluasi dan Monitoring Program</t>
  </si>
  <si>
    <t>Studi Multiflier Effect Program CSR</t>
  </si>
  <si>
    <t>Monev bersama</t>
  </si>
  <si>
    <t>Studi IKM dan monev</t>
  </si>
  <si>
    <t>Konsulidasi program pemberdayaan masyarakat bersama penerima manfaat dan stakeholder</t>
  </si>
  <si>
    <t>studi CSR Multiplier Effct dan Inovasi sosial</t>
  </si>
  <si>
    <t>Workshop program pemberdayaan masyarakat bersama UGM</t>
  </si>
  <si>
    <t>Monev bersama Program pemberdayaa masyarakat bersama stakeholder</t>
  </si>
  <si>
    <t>Studi SROI Program Nelayan dan BUMDES</t>
  </si>
  <si>
    <t>SROI</t>
  </si>
  <si>
    <t>Kelompok remaja dan usia sekolah RPIA</t>
  </si>
  <si>
    <t>Kelompok Destana Sinorang</t>
  </si>
  <si>
    <t>Anak2, ibu hamil dan suku adat loinang</t>
  </si>
  <si>
    <t>Masyarakat umum</t>
  </si>
  <si>
    <t>Bumdes Argomulyo dan Maya Seja</t>
  </si>
  <si>
    <t>Komunitas adat Loinang</t>
  </si>
  <si>
    <t>Kelompok nelayan sinorang</t>
  </si>
  <si>
    <t>pemerintah desa</t>
  </si>
  <si>
    <t>kelompok hermal</t>
  </si>
  <si>
    <t>kelompok UMKM</t>
  </si>
  <si>
    <t>UMKM</t>
  </si>
  <si>
    <t>kelompok tani</t>
  </si>
  <si>
    <t>BUMDES dan masyarakat umum</t>
  </si>
  <si>
    <t>Kelompok bank sampah</t>
  </si>
  <si>
    <t>Masyarakat terdampak</t>
  </si>
  <si>
    <t>Kelompok bank sampah, pertanian dan herbal</t>
  </si>
  <si>
    <t>Kelompok bank sampah, pertanian, nelayan, BUMDES, RPIA dan herbal</t>
  </si>
  <si>
    <t>Paisubuloli dan Sinorang</t>
  </si>
  <si>
    <t xml:space="preserve">Paisubuloli </t>
  </si>
  <si>
    <t xml:space="preserve"> Sinorang</t>
  </si>
  <si>
    <t>Maleo Jaya, Sinorang, Masungkang, Masing, Ombolu, Sukamaju 1, Sukamaju, Gori-gori, Bonelantak, Paisubuloli</t>
  </si>
  <si>
    <t>Kabupaten Banggai</t>
  </si>
  <si>
    <t>Dusun Tombiobong, Desa Meleo Jaya</t>
  </si>
  <si>
    <t>Kec. Batui Selatan</t>
  </si>
  <si>
    <t>Desa agromulyo dan Desa Bonebalantak</t>
  </si>
  <si>
    <t>Desa Tanah abang</t>
  </si>
  <si>
    <t>Desa Kolo Bawah</t>
  </si>
  <si>
    <t>Desa Pasiobololi</t>
  </si>
  <si>
    <t>Desa Sumberharjo</t>
  </si>
  <si>
    <t xml:space="preserve">Desa agromulyo </t>
  </si>
  <si>
    <t xml:space="preserve"> Desa Meleo Jaya</t>
  </si>
  <si>
    <t>Kab Majene</t>
  </si>
  <si>
    <t>Kec. Batui Selatan dan Molong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</si>
</sst>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3">
    <numFmt numFmtId="42" formatCode="_-&quot;Rp&quot;* #,##0_-;\-&quot;Rp&quot;* #,##0_-;_-&quot;Rp&quot;* &quot;-&quot;_-;_-@_-"/>
    <numFmt numFmtId="41" formatCode="_-* #,##0_-;\-* #,##0_-;_-* &quot;-&quot;_-;_-@_-"/>
    <numFmt numFmtId="43" formatCode="_-* #,##0.00_-;\-* #,##0.00_-;_-* &quot;-&quot;??_-;_-@_-"/>
    <numFmt numFmtId="164" formatCode="_(* #,##0_);_(* \(#,##0\);_(* &quot;-&quot;_);_(@_)"/>
    <numFmt numFmtId="165" formatCode="_(&quot;$&quot;* #,##0.00_);_(&quot;$&quot;* \(#,##0.00\);_(&quot;$&quot;* &quot;-&quot;??_);_(@_)"/>
    <numFmt numFmtId="166" formatCode="_(* #,##0.00_);_(* \(#,##0.00\);_(* &quot;-&quot;??_);_(@_)"/>
    <numFmt numFmtId="167" formatCode="_ * #,##0.00_ ;_ * \-#,##0.00_ ;_ * &quot;-&quot;??_ ;_ @_ "/>
    <numFmt numFmtId="168" formatCode="_ * #,##0_ ;_ * \-#,##0_ ;_ * &quot;-&quot;??_ ;_ @_ "/>
    <numFmt numFmtId="169" formatCode="_-* #,##0_-;\-* #,##0_-;_-* &quot;-&quot;??_-;_-@_-"/>
    <numFmt numFmtId="170" formatCode="_(* #,##0_);_(* \(#,##0\);_(* &quot;-&quot;??_);_(@_)"/>
    <numFmt numFmtId="171" formatCode="0.0000%"/>
    <numFmt numFmtId="172" formatCode="0.0%"/>
    <numFmt numFmtId="173" formatCode="_-[$$-409]* #,##0.00_ ;_-[$$-409]* \-#,##0.00\ ;_-[$$-409]* &quot;-&quot;??_ ;_-@_ "/>
    <numFmt numFmtId="174" formatCode="0.000%"/>
    <numFmt numFmtId="175" formatCode="_-[$Rp-3809]* #,##0_-;\-[$Rp-3809]* #,##0_-;_-[$Rp-3809]* &quot;-&quot;??_-;_-@_-"/>
    <numFmt numFmtId="176" formatCode="0.0"/>
    <numFmt numFmtId="177" formatCode="_-* #,##0.00_-;\-* #,##0.00_-;_-* &quot;-&quot;_-;_-@_-"/>
    <numFmt numFmtId="178" formatCode="_-* #,##0.00000_-;\-* #,##0.00000_-;_-* &quot;-&quot;??_-;_-@_-"/>
    <numFmt numFmtId="179" formatCode="_ * #,##0.000_ ;_ * \-#,##0.000_ ;_ * &quot;-&quot;??_ ;_ @_ "/>
    <numFmt numFmtId="180" formatCode="&quot;Rp&quot;#,##0"/>
    <numFmt numFmtId="181" formatCode="_([$IDR]\ * #,##0_);_([$IDR]\ * \(#,##0\);_([$IDR]\ * &quot;-&quot;_);_(@_)"/>
    <numFmt numFmtId="182" formatCode="_([$IDR]\ * #,##0.00_);_([$IDR]\ * \(#,##0.00\);_([$IDR]\ * &quot;-&quot;??_);_(@_)"/>
    <numFmt numFmtId="183" formatCode="_([$IDR]\ * #,##0.000_);_([$IDR]\ * \(#,##0.000\);_([$IDR]\ * &quot;-&quot;??_);_(@_)"/>
  </numFmts>
  <fonts count="80" x14ac:knownFonts="1">
    <font>
      <sz val="11"/>
      <color theme="1"/>
      <name val="Calibri"/>
      <family val="2"/>
      <scheme val="minor"/>
    </font>
    <font>
      <sz val="11"/>
      <color theme="1"/>
      <name val="Calibri"/>
      <family val="2"/>
      <scheme val="minor"/>
    </font>
    <font>
      <sz val="10.5"/>
      <color theme="1"/>
      <name val="Calibri"/>
      <family val="2"/>
    </font>
    <font>
      <sz val="10.5"/>
      <color theme="1"/>
      <name val="Franklin Gothic Book"/>
      <family val="2"/>
    </font>
    <font>
      <sz val="11"/>
      <color theme="1"/>
      <name val="Franklin Gothic Book"/>
      <family val="2"/>
    </font>
    <font>
      <sz val="12"/>
      <color theme="1"/>
      <name val="Calibri"/>
      <family val="2"/>
      <scheme val="minor"/>
    </font>
    <font>
      <i/>
      <sz val="11"/>
      <color theme="1"/>
      <name val="Franklin Gothic Book"/>
      <family val="2"/>
    </font>
    <font>
      <u/>
      <sz val="10.5"/>
      <color theme="10"/>
      <name val="Calibri"/>
      <family val="2"/>
    </font>
    <font>
      <b/>
      <sz val="11"/>
      <color theme="1"/>
      <name val="Arial Narrow"/>
      <family val="2"/>
    </font>
    <font>
      <sz val="11"/>
      <color theme="1"/>
      <name val="Arial Narrow"/>
      <family val="2"/>
    </font>
    <font>
      <i/>
      <sz val="11"/>
      <color theme="1"/>
      <name val="Arial Narrow"/>
      <family val="2"/>
    </font>
    <font>
      <sz val="10"/>
      <color theme="1"/>
      <name val="Arial Narrow"/>
      <family val="2"/>
    </font>
    <font>
      <b/>
      <sz val="10"/>
      <color theme="1"/>
      <name val="Arial Narrow"/>
      <family val="2"/>
    </font>
    <font>
      <b/>
      <sz val="9"/>
      <color indexed="81"/>
      <name val="Tahoma"/>
      <family val="2"/>
    </font>
    <font>
      <sz val="9"/>
      <color indexed="81"/>
      <name val="Tahoma"/>
      <family val="2"/>
    </font>
    <font>
      <sz val="14"/>
      <color theme="1"/>
      <name val="Arial Narrow"/>
      <family val="2"/>
    </font>
    <font>
      <i/>
      <sz val="14"/>
      <color theme="1"/>
      <name val="Arial Narrow"/>
      <family val="2"/>
    </font>
    <font>
      <b/>
      <sz val="16"/>
      <color theme="1"/>
      <name val="Arial Narrow"/>
      <family val="2"/>
    </font>
    <font>
      <sz val="8"/>
      <name val="Calibri"/>
      <family val="2"/>
      <scheme val="minor"/>
    </font>
    <font>
      <u/>
      <sz val="11"/>
      <color theme="10"/>
      <name val="Calibri"/>
      <family val="2"/>
      <scheme val="minor"/>
    </font>
    <font>
      <b/>
      <sz val="12"/>
      <color theme="1"/>
      <name val="Calibri"/>
      <family val="2"/>
      <scheme val="minor"/>
    </font>
    <font>
      <sz val="10.5"/>
      <color theme="1"/>
      <name val="Arial Narrow"/>
      <family val="2"/>
    </font>
    <font>
      <sz val="11"/>
      <name val="Arial Narrow"/>
      <family val="2"/>
    </font>
    <font>
      <sz val="16"/>
      <color theme="1"/>
      <name val="Calibri"/>
      <family val="2"/>
      <scheme val="minor"/>
    </font>
    <font>
      <b/>
      <u/>
      <sz val="11"/>
      <color theme="1"/>
      <name val="Calibri"/>
      <family val="2"/>
      <scheme val="minor"/>
    </font>
    <font>
      <b/>
      <sz val="11"/>
      <color theme="1"/>
      <name val="Calibri"/>
      <family val="2"/>
      <scheme val="minor"/>
    </font>
    <font>
      <sz val="11"/>
      <color rgb="FFFF0000"/>
      <name val="Calibri"/>
      <family val="2"/>
      <scheme val="minor"/>
    </font>
    <font>
      <u/>
      <sz val="10"/>
      <color theme="10"/>
      <name val="Calibri"/>
      <family val="2"/>
      <scheme val="minor"/>
    </font>
    <font>
      <u/>
      <sz val="11"/>
      <color theme="8" tint="-0.249977111117893"/>
      <name val="Calibri"/>
      <family val="2"/>
      <scheme val="minor"/>
    </font>
    <font>
      <sz val="10"/>
      <color theme="1"/>
      <name val="Calibri"/>
      <family val="2"/>
      <scheme val="minor"/>
    </font>
    <font>
      <sz val="10"/>
      <name val="Calibri"/>
      <family val="2"/>
      <scheme val="minor"/>
    </font>
    <font>
      <b/>
      <sz val="11"/>
      <color rgb="FFFF0000"/>
      <name val="Calibri"/>
      <family val="2"/>
      <scheme val="minor"/>
    </font>
    <font>
      <i/>
      <sz val="11"/>
      <color theme="1"/>
      <name val="Calibri"/>
      <family val="2"/>
      <scheme val="minor"/>
    </font>
    <font>
      <sz val="10.5"/>
      <color theme="1"/>
      <name val="Calibri"/>
      <family val="2"/>
      <scheme val="minor"/>
    </font>
    <font>
      <b/>
      <sz val="10"/>
      <color theme="1"/>
      <name val="Calibri"/>
      <family val="2"/>
      <scheme val="minor"/>
    </font>
    <font>
      <sz val="11"/>
      <name val="Calibri"/>
      <family val="2"/>
      <scheme val="minor"/>
    </font>
    <font>
      <sz val="10"/>
      <color rgb="FFFF0000"/>
      <name val="Calibri"/>
      <family val="2"/>
      <scheme val="minor"/>
    </font>
    <font>
      <sz val="10"/>
      <color rgb="FFFF0000"/>
      <name val="Arial Narrow"/>
      <family val="2"/>
    </font>
    <font>
      <sz val="11"/>
      <color rgb="FFFF0000"/>
      <name val="Franklin Gothic Book"/>
      <family val="2"/>
    </font>
    <font>
      <sz val="11"/>
      <color theme="1"/>
      <name val="Calibri"/>
      <family val="2"/>
    </font>
    <font>
      <b/>
      <sz val="11"/>
      <name val="Calibri"/>
      <family val="2"/>
      <scheme val="minor"/>
    </font>
    <font>
      <sz val="11"/>
      <color indexed="8"/>
      <name val="Calibri"/>
      <family val="2"/>
      <scheme val="minor"/>
    </font>
    <font>
      <sz val="11"/>
      <color theme="1"/>
      <name val="Arial"/>
      <family val="2"/>
    </font>
    <font>
      <sz val="9"/>
      <color theme="1"/>
      <name val="Franklin Gothic Book"/>
      <family val="2"/>
    </font>
    <font>
      <sz val="11"/>
      <name val="Arial"/>
      <family val="2"/>
    </font>
    <font>
      <i/>
      <sz val="11"/>
      <color theme="1"/>
      <name val="Arial"/>
      <family val="2"/>
    </font>
    <font>
      <i/>
      <sz val="11"/>
      <name val="Arial"/>
      <family val="2"/>
    </font>
    <font>
      <sz val="11"/>
      <color rgb="FF000000"/>
      <name val="Arial"/>
      <family val="2"/>
    </font>
    <font>
      <b/>
      <sz val="11"/>
      <color rgb="FFFF0000"/>
      <name val="Franklin Gothic Book"/>
      <family val="2"/>
    </font>
    <font>
      <sz val="11"/>
      <color theme="1"/>
      <name val="Calibri"/>
      <family val="2"/>
      <charset val="1"/>
      <scheme val="minor"/>
    </font>
    <font>
      <sz val="10"/>
      <color rgb="FF000000"/>
      <name val="Arial Narrow"/>
      <family val="2"/>
    </font>
    <font>
      <sz val="10"/>
      <color theme="1"/>
      <name val="Trebuchet MS"/>
      <family val="2"/>
    </font>
    <font>
      <sz val="12"/>
      <color theme="1"/>
      <name val="Arial Narrow"/>
      <family val="2"/>
    </font>
    <font>
      <b/>
      <sz val="11"/>
      <color rgb="FF0070C0"/>
      <name val="Arial"/>
      <family val="2"/>
    </font>
    <font>
      <sz val="11"/>
      <name val="Calibri Light"/>
      <family val="2"/>
      <scheme val="major"/>
    </font>
    <font>
      <sz val="7.5"/>
      <color rgb="FF3B3B3B"/>
      <name val="Arial"/>
      <family val="2"/>
    </font>
    <font>
      <sz val="7.5"/>
      <color rgb="FF111111"/>
      <name val="Arial"/>
      <family val="2"/>
    </font>
    <font>
      <sz val="7.5"/>
      <color rgb="FF262626"/>
      <name val="Arial"/>
      <family val="2"/>
    </font>
    <font>
      <sz val="10"/>
      <color rgb="FF3B3B3B"/>
      <name val="Calibri"/>
      <family val="2"/>
      <scheme val="minor"/>
    </font>
    <font>
      <sz val="10"/>
      <color rgb="FF111111"/>
      <name val="Calibri"/>
      <family val="2"/>
      <scheme val="minor"/>
    </font>
    <font>
      <sz val="10"/>
      <color rgb="FF262626"/>
      <name val="Calibri"/>
      <family val="2"/>
      <scheme val="minor"/>
    </font>
    <font>
      <sz val="7.5"/>
      <color rgb="FF010101"/>
      <name val="Arial"/>
      <family val="2"/>
    </font>
    <font>
      <sz val="11"/>
      <color rgb="FF1C1C1C"/>
      <name val="Calibri"/>
      <family val="2"/>
      <scheme val="minor"/>
    </font>
    <font>
      <sz val="11"/>
      <color rgb="FF3F3F3F"/>
      <name val="Calibri"/>
      <family val="2"/>
      <scheme val="minor"/>
    </font>
    <font>
      <sz val="11"/>
      <color rgb="FF2F2F2F"/>
      <name val="Calibri"/>
      <family val="2"/>
      <scheme val="minor"/>
    </font>
    <font>
      <sz val="11"/>
      <color rgb="FF595959"/>
      <name val="Calibri"/>
      <family val="2"/>
      <scheme val="minor"/>
    </font>
    <font>
      <sz val="11"/>
      <color rgb="FF050505"/>
      <name val="Calibri"/>
      <family val="2"/>
      <scheme val="minor"/>
    </font>
    <font>
      <sz val="11"/>
      <color rgb="FF8A8A8A"/>
      <name val="Calibri"/>
      <family val="2"/>
      <scheme val="minor"/>
    </font>
    <font>
      <sz val="11"/>
      <color rgb="FF707070"/>
      <name val="Calibri"/>
      <family val="2"/>
      <scheme val="minor"/>
    </font>
    <font>
      <b/>
      <sz val="10"/>
      <color rgb="FF3B3B3B"/>
      <name val="Calibri"/>
      <family val="2"/>
      <scheme val="minor"/>
    </font>
    <font>
      <b/>
      <sz val="10"/>
      <color rgb="FF111111"/>
      <name val="Calibri"/>
      <family val="2"/>
      <scheme val="minor"/>
    </font>
    <font>
      <b/>
      <sz val="10"/>
      <color rgb="FF262626"/>
      <name val="Calibri"/>
      <family val="2"/>
      <scheme val="minor"/>
    </font>
    <font>
      <sz val="12"/>
      <color rgb="FF181818"/>
      <name val="Calibri"/>
      <family val="2"/>
      <scheme val="minor"/>
    </font>
    <font>
      <sz val="12"/>
      <color rgb="FF2D2D2D"/>
      <name val="Calibri"/>
      <family val="2"/>
      <scheme val="minor"/>
    </font>
    <font>
      <sz val="12"/>
      <color rgb="FF4B4B4B"/>
      <name val="Calibri"/>
      <family val="2"/>
      <scheme val="minor"/>
    </font>
    <font>
      <sz val="12"/>
      <color rgb="FF626262"/>
      <name val="Calibri"/>
      <family val="2"/>
      <scheme val="minor"/>
    </font>
    <font>
      <sz val="11"/>
      <color rgb="FF2D2D2D"/>
      <name val="Calibri"/>
      <family val="2"/>
      <scheme val="minor"/>
    </font>
    <font>
      <sz val="11"/>
      <color rgb="FF626262"/>
      <name val="Calibri"/>
      <family val="2"/>
      <scheme val="minor"/>
    </font>
    <font>
      <sz val="11"/>
      <color rgb="FF4B4B4B"/>
      <name val="Calibri"/>
      <family val="2"/>
      <scheme val="minor"/>
    </font>
    <font>
      <sz val="11"/>
      <color rgb="FF181818"/>
      <name val="Calibri"/>
      <family val="2"/>
      <scheme val="minor"/>
    </font>
  </fonts>
  <fills count="17">
    <fill>
      <patternFill patternType="none"/>
    </fill>
    <fill>
      <patternFill patternType="gray125"/>
    </fill>
    <fill>
      <patternFill patternType="solid">
        <fgColor theme="0" tint="-0.14993743705557422"/>
        <bgColor indexed="64"/>
      </patternFill>
    </fill>
    <fill>
      <patternFill patternType="solid">
        <fgColor theme="6" tint="0.59999389629810485"/>
        <bgColor indexed="64"/>
      </patternFill>
    </fill>
    <fill>
      <patternFill patternType="solid">
        <fgColor theme="0" tint="-0.14996795556505021"/>
        <bgColor indexed="64"/>
      </patternFill>
    </fill>
    <fill>
      <patternFill patternType="solid">
        <fgColor theme="2"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2"/>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rgb="FF92D050"/>
        <bgColor indexed="64"/>
      </patternFill>
    </fill>
    <fill>
      <patternFill patternType="solid">
        <fgColor theme="9" tint="0.39997558519241921"/>
        <bgColor indexed="64"/>
      </patternFill>
    </fill>
    <fill>
      <patternFill patternType="solid">
        <fgColor theme="9" tint="0.79998168889431442"/>
        <bgColor indexed="64"/>
      </patternFill>
    </fill>
  </fills>
  <borders count="20">
    <border>
      <left/>
      <right/>
      <top/>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style="thin">
        <color auto="1"/>
      </top>
      <bottom/>
      <diagonal/>
    </border>
    <border>
      <left/>
      <right style="medium">
        <color auto="1"/>
      </right>
      <top style="thin">
        <color auto="1"/>
      </top>
      <bottom style="thin">
        <color auto="1"/>
      </bottom>
      <diagonal/>
    </border>
    <border>
      <left/>
      <right/>
      <top/>
      <bottom style="thin">
        <color rgb="FF188FBB"/>
      </bottom>
      <diagonal/>
    </border>
    <border>
      <left/>
      <right style="medium">
        <color auto="1"/>
      </right>
      <top/>
      <bottom style="medium">
        <color auto="1"/>
      </bottom>
      <diagonal/>
    </border>
    <border>
      <left style="thin">
        <color rgb="FF000000"/>
      </left>
      <right style="thin">
        <color rgb="FF000000"/>
      </right>
      <top style="thin">
        <color rgb="FF000000"/>
      </top>
      <bottom style="thin">
        <color rgb="FF000000"/>
      </bottom>
      <diagonal/>
    </border>
  </borders>
  <cellStyleXfs count="29">
    <xf numFmtId="0" fontId="0" fillId="0" borderId="0"/>
    <xf numFmtId="43" fontId="1" fillId="0" borderId="0" applyFont="0" applyFill="0" applyBorder="0" applyAlignment="0" applyProtection="0"/>
    <xf numFmtId="0" fontId="2" fillId="0" borderId="0"/>
    <xf numFmtId="0" fontId="5" fillId="0" borderId="0"/>
    <xf numFmtId="0" fontId="7" fillId="0" borderId="0" applyNumberFormat="0" applyFill="0" applyBorder="0" applyAlignment="0" applyProtection="0"/>
    <xf numFmtId="167" fontId="2" fillId="0" borderId="0" applyFont="0" applyFill="0" applyBorder="0" applyAlignment="0" applyProtection="0"/>
    <xf numFmtId="0" fontId="1" fillId="0" borderId="0">
      <alignment vertical="center"/>
    </xf>
    <xf numFmtId="0" fontId="1" fillId="0" borderId="0"/>
    <xf numFmtId="0" fontId="1" fillId="0" borderId="0">
      <alignment vertical="center"/>
    </xf>
    <xf numFmtId="0" fontId="1" fillId="0" borderId="0">
      <alignment vertical="center"/>
    </xf>
    <xf numFmtId="167"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9" fillId="0" borderId="0" applyNumberFormat="0" applyFill="0" applyBorder="0" applyAlignment="0" applyProtection="0"/>
    <xf numFmtId="9" fontId="1" fillId="0" borderId="0" applyFont="0" applyFill="0" applyBorder="0" applyAlignment="0" applyProtection="0"/>
    <xf numFmtId="167" fontId="1" fillId="0" borderId="0" applyFont="0" applyFill="0" applyBorder="0" applyAlignment="0" applyProtection="0">
      <alignment vertical="center"/>
    </xf>
    <xf numFmtId="0" fontId="1" fillId="0" borderId="0">
      <alignment vertical="center"/>
    </xf>
    <xf numFmtId="164" fontId="1" fillId="0" borderId="0" applyFont="0" applyFill="0" applyBorder="0" applyAlignment="0" applyProtection="0"/>
    <xf numFmtId="0" fontId="1" fillId="0" borderId="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alignment vertical="center"/>
    </xf>
    <xf numFmtId="165" fontId="1" fillId="0" borderId="0" applyFont="0" applyFill="0" applyBorder="0" applyAlignment="0" applyProtection="0"/>
    <xf numFmtId="41" fontId="49" fillId="0" borderId="0" applyFont="0" applyFill="0" applyBorder="0" applyAlignment="0" applyProtection="0"/>
  </cellStyleXfs>
  <cellXfs count="1242">
    <xf numFmtId="0" fontId="0" fillId="0" borderId="0" xfId="0"/>
    <xf numFmtId="0" fontId="4" fillId="0" borderId="0" xfId="2" applyFont="1"/>
    <xf numFmtId="0" fontId="3" fillId="0" borderId="0" xfId="2" applyFont="1"/>
    <xf numFmtId="0" fontId="9" fillId="0" borderId="0" xfId="6" applyFont="1">
      <alignment vertical="center"/>
    </xf>
    <xf numFmtId="0" fontId="8" fillId="2" borderId="4" xfId="6" applyFont="1" applyFill="1" applyBorder="1" applyAlignment="1">
      <alignment horizontal="center" vertical="center" wrapText="1"/>
    </xf>
    <xf numFmtId="0" fontId="9" fillId="0" borderId="6" xfId="6" applyFont="1" applyBorder="1">
      <alignment vertical="center"/>
    </xf>
    <xf numFmtId="0" fontId="1" fillId="0" borderId="0" xfId="7"/>
    <xf numFmtId="0" fontId="9" fillId="0" borderId="0" xfId="8" applyFont="1">
      <alignment vertical="center"/>
    </xf>
    <xf numFmtId="0" fontId="9" fillId="0" borderId="0" xfId="9" applyFont="1">
      <alignment vertical="center"/>
    </xf>
    <xf numFmtId="0" fontId="8" fillId="2" borderId="6" xfId="9" applyFont="1" applyFill="1" applyBorder="1" applyAlignment="1">
      <alignment horizontal="center" vertical="top" wrapText="1"/>
    </xf>
    <xf numFmtId="0" fontId="8" fillId="2" borderId="6" xfId="9" applyFont="1" applyFill="1" applyBorder="1" applyAlignment="1">
      <alignment horizontal="center" vertical="top"/>
    </xf>
    <xf numFmtId="0" fontId="9" fillId="0" borderId="0" xfId="13" applyFont="1">
      <alignment vertical="center"/>
    </xf>
    <xf numFmtId="0" fontId="15" fillId="0" borderId="0" xfId="13" applyFont="1">
      <alignment vertical="center"/>
    </xf>
    <xf numFmtId="0" fontId="8" fillId="0" borderId="0" xfId="8" applyFont="1" applyAlignment="1">
      <alignment vertical="top"/>
    </xf>
    <xf numFmtId="0" fontId="8" fillId="2" borderId="5" xfId="6" applyFont="1" applyFill="1" applyBorder="1" applyAlignment="1">
      <alignment vertical="center" wrapText="1"/>
    </xf>
    <xf numFmtId="0" fontId="8" fillId="2" borderId="4" xfId="6" applyFont="1" applyFill="1" applyBorder="1" applyAlignment="1">
      <alignment vertical="center" wrapText="1"/>
    </xf>
    <xf numFmtId="0" fontId="8" fillId="4" borderId="4" xfId="13" applyFont="1" applyFill="1" applyBorder="1" applyAlignment="1">
      <alignment horizontal="center" vertical="top" wrapText="1"/>
    </xf>
    <xf numFmtId="0" fontId="8" fillId="4" borderId="5" xfId="13" applyFont="1" applyFill="1" applyBorder="1" applyAlignment="1">
      <alignment horizontal="center" vertical="top" wrapText="1"/>
    </xf>
    <xf numFmtId="0" fontId="8" fillId="3" borderId="6" xfId="13" applyFont="1" applyFill="1" applyBorder="1" applyAlignment="1">
      <alignment horizontal="center" vertical="top" wrapText="1"/>
    </xf>
    <xf numFmtId="0" fontId="8" fillId="4" borderId="6" xfId="13" applyFont="1" applyFill="1" applyBorder="1" applyAlignment="1">
      <alignment horizontal="center" vertical="top" wrapText="1"/>
    </xf>
    <xf numFmtId="0" fontId="8" fillId="2" borderId="5" xfId="13" applyFont="1" applyFill="1" applyBorder="1" applyAlignment="1">
      <alignment horizontal="center" vertical="top" wrapText="1"/>
    </xf>
    <xf numFmtId="0" fontId="8" fillId="2" borderId="6" xfId="13" applyFont="1" applyFill="1" applyBorder="1" applyAlignment="1">
      <alignment horizontal="center" vertical="top" wrapText="1"/>
    </xf>
    <xf numFmtId="0" fontId="9" fillId="0" borderId="0" xfId="13" applyFont="1" applyAlignment="1">
      <alignment horizontal="center" vertical="top"/>
    </xf>
    <xf numFmtId="0" fontId="20" fillId="0" borderId="0" xfId="0" applyFont="1" applyAlignment="1">
      <alignment horizontal="center" vertical="top"/>
    </xf>
    <xf numFmtId="0" fontId="20" fillId="5" borderId="6" xfId="0" applyFont="1" applyFill="1" applyBorder="1" applyAlignment="1">
      <alignment horizontal="center" vertical="top" wrapText="1"/>
    </xf>
    <xf numFmtId="0" fontId="11" fillId="0" borderId="11" xfId="8" applyFont="1" applyBorder="1">
      <alignment vertical="center"/>
    </xf>
    <xf numFmtId="0" fontId="11" fillId="0" borderId="11" xfId="8" applyFont="1" applyBorder="1" applyAlignment="1">
      <alignment vertical="center" wrapText="1"/>
    </xf>
    <xf numFmtId="0" fontId="1" fillId="0" borderId="6" xfId="7" applyBorder="1"/>
    <xf numFmtId="0" fontId="4" fillId="0" borderId="14" xfId="2" applyFont="1" applyBorder="1"/>
    <xf numFmtId="0" fontId="0" fillId="0" borderId="6" xfId="13" applyFont="1" applyBorder="1" applyAlignment="1">
      <alignment horizontal="center" vertical="center"/>
    </xf>
    <xf numFmtId="0" fontId="9" fillId="6" borderId="6" xfId="2" applyFont="1" applyFill="1" applyBorder="1" applyAlignment="1">
      <alignment horizontal="center"/>
    </xf>
    <xf numFmtId="167" fontId="9" fillId="6" borderId="6" xfId="5" applyFont="1" applyFill="1" applyBorder="1" applyAlignment="1">
      <alignment horizontal="center"/>
    </xf>
    <xf numFmtId="43" fontId="9" fillId="6" borderId="6" xfId="1" applyFont="1" applyFill="1" applyBorder="1" applyAlignment="1">
      <alignment horizontal="center"/>
    </xf>
    <xf numFmtId="168" fontId="9" fillId="6" borderId="6" xfId="5" applyNumberFormat="1" applyFont="1" applyFill="1" applyBorder="1"/>
    <xf numFmtId="0" fontId="9" fillId="6" borderId="6" xfId="2" applyFont="1" applyFill="1" applyBorder="1"/>
    <xf numFmtId="168" fontId="9" fillId="6" borderId="6" xfId="1" applyNumberFormat="1" applyFont="1" applyFill="1" applyBorder="1"/>
    <xf numFmtId="43" fontId="9" fillId="6" borderId="6" xfId="1" applyFont="1" applyFill="1" applyBorder="1"/>
    <xf numFmtId="0" fontId="0" fillId="0" borderId="6" xfId="13" applyFont="1" applyBorder="1" applyAlignment="1">
      <alignment horizontal="left" vertical="center" wrapText="1"/>
    </xf>
    <xf numFmtId="0" fontId="0" fillId="0" borderId="6" xfId="13" applyFont="1" applyBorder="1" applyAlignment="1">
      <alignment horizontal="left" vertical="center"/>
    </xf>
    <xf numFmtId="0" fontId="4" fillId="6" borderId="6" xfId="2" applyFont="1" applyFill="1" applyBorder="1"/>
    <xf numFmtId="167" fontId="4" fillId="6" borderId="6" xfId="5" applyFont="1" applyFill="1" applyBorder="1"/>
    <xf numFmtId="0" fontId="6" fillId="6" borderId="6" xfId="2" applyFont="1" applyFill="1" applyBorder="1"/>
    <xf numFmtId="168" fontId="4" fillId="6" borderId="6" xfId="5" applyNumberFormat="1" applyFont="1" applyFill="1" applyBorder="1"/>
    <xf numFmtId="168" fontId="4" fillId="6" borderId="6" xfId="1" applyNumberFormat="1" applyFont="1" applyFill="1" applyBorder="1"/>
    <xf numFmtId="0" fontId="4" fillId="6" borderId="6" xfId="2" applyFont="1" applyFill="1" applyBorder="1" applyAlignment="1">
      <alignment horizontal="center"/>
    </xf>
    <xf numFmtId="0" fontId="9" fillId="6" borderId="2" xfId="2" applyFont="1" applyFill="1" applyBorder="1" applyAlignment="1">
      <alignment wrapText="1"/>
    </xf>
    <xf numFmtId="0" fontId="9" fillId="6" borderId="2" xfId="2" applyFont="1" applyFill="1" applyBorder="1"/>
    <xf numFmtId="0" fontId="10" fillId="6" borderId="6" xfId="2" applyFont="1" applyFill="1" applyBorder="1"/>
    <xf numFmtId="167" fontId="9" fillId="6" borderId="6" xfId="5" applyFont="1" applyFill="1" applyBorder="1"/>
    <xf numFmtId="0" fontId="3" fillId="0" borderId="6" xfId="2" applyFont="1" applyBorder="1"/>
    <xf numFmtId="0" fontId="9" fillId="0" borderId="2" xfId="13" quotePrefix="1" applyFont="1" applyBorder="1" applyAlignment="1">
      <alignment vertical="center" wrapText="1"/>
    </xf>
    <xf numFmtId="0" fontId="0" fillId="0" borderId="6" xfId="13" applyFont="1" applyBorder="1" applyAlignment="1">
      <alignment horizontal="center" vertical="center" wrapText="1"/>
    </xf>
    <xf numFmtId="0" fontId="4" fillId="6" borderId="6" xfId="2" quotePrefix="1" applyFont="1" applyFill="1" applyBorder="1" applyAlignment="1">
      <alignment horizontal="center"/>
    </xf>
    <xf numFmtId="0" fontId="0" fillId="0" borderId="6" xfId="13" applyFont="1" applyBorder="1" applyAlignment="1">
      <alignment horizontal="left" vertical="top" wrapText="1"/>
    </xf>
    <xf numFmtId="0" fontId="1" fillId="0" borderId="6" xfId="7" applyBorder="1" applyAlignment="1">
      <alignment vertical="center" wrapText="1"/>
    </xf>
    <xf numFmtId="0" fontId="1" fillId="0" borderId="14" xfId="7" applyBorder="1" applyAlignment="1">
      <alignment vertical="center" wrapText="1"/>
    </xf>
    <xf numFmtId="0" fontId="1" fillId="0" borderId="0" xfId="7" applyAlignment="1">
      <alignment vertical="center" wrapText="1"/>
    </xf>
    <xf numFmtId="0" fontId="9" fillId="0" borderId="6" xfId="13" applyFont="1" applyBorder="1" applyAlignment="1">
      <alignment horizontal="center" vertical="center"/>
    </xf>
    <xf numFmtId="0" fontId="9" fillId="8" borderId="6" xfId="2" applyFont="1" applyFill="1" applyBorder="1" applyAlignment="1">
      <alignment horizontal="center"/>
    </xf>
    <xf numFmtId="0" fontId="4" fillId="8" borderId="6" xfId="2" quotePrefix="1" applyFont="1" applyFill="1" applyBorder="1" applyAlignment="1">
      <alignment horizontal="center"/>
    </xf>
    <xf numFmtId="0" fontId="9" fillId="8" borderId="6" xfId="2" applyFont="1" applyFill="1" applyBorder="1"/>
    <xf numFmtId="0" fontId="3" fillId="8" borderId="6" xfId="2" applyFont="1" applyFill="1" applyBorder="1"/>
    <xf numFmtId="43" fontId="9" fillId="8" borderId="6" xfId="1" applyFont="1" applyFill="1" applyBorder="1"/>
    <xf numFmtId="0" fontId="1" fillId="0" borderId="2" xfId="7" applyBorder="1" applyAlignment="1">
      <alignment horizontal="left" vertical="center" wrapText="1"/>
    </xf>
    <xf numFmtId="0" fontId="1" fillId="0" borderId="3" xfId="7" applyBorder="1" applyAlignment="1">
      <alignment horizontal="left" vertical="center" wrapText="1"/>
    </xf>
    <xf numFmtId="0" fontId="1" fillId="0" borderId="16" xfId="7" applyBorder="1" applyAlignment="1">
      <alignment horizontal="left" vertical="center" wrapText="1"/>
    </xf>
    <xf numFmtId="0" fontId="9" fillId="0" borderId="6" xfId="2" applyFont="1" applyBorder="1" applyAlignment="1">
      <alignment horizontal="center"/>
    </xf>
    <xf numFmtId="0" fontId="3" fillId="0" borderId="14" xfId="2" applyFont="1" applyBorder="1"/>
    <xf numFmtId="0" fontId="9" fillId="0" borderId="14" xfId="2" applyFont="1" applyBorder="1"/>
    <xf numFmtId="0" fontId="9" fillId="0" borderId="2" xfId="13" applyFont="1" applyBorder="1" applyAlignment="1">
      <alignment horizontal="center" vertical="center" wrapText="1"/>
    </xf>
    <xf numFmtId="0" fontId="9" fillId="0" borderId="6" xfId="13" quotePrefix="1" applyFont="1" applyBorder="1" applyAlignment="1">
      <alignment horizontal="center" vertical="center" wrapText="1"/>
    </xf>
    <xf numFmtId="0" fontId="1" fillId="0" borderId="6" xfId="7" applyBorder="1" applyAlignment="1">
      <alignment horizontal="center"/>
    </xf>
    <xf numFmtId="0" fontId="1" fillId="0" borderId="6" xfId="7" applyBorder="1" applyAlignment="1">
      <alignment horizontal="center" vertical="center"/>
    </xf>
    <xf numFmtId="3" fontId="0" fillId="0" borderId="6" xfId="13" quotePrefix="1" applyNumberFormat="1" applyFont="1" applyBorder="1" applyAlignment="1">
      <alignment horizontal="right" vertical="center"/>
    </xf>
    <xf numFmtId="3" fontId="0" fillId="0" borderId="6" xfId="1" applyNumberFormat="1" applyFont="1" applyBorder="1" applyAlignment="1">
      <alignment horizontal="right" vertical="center"/>
    </xf>
    <xf numFmtId="0" fontId="0" fillId="0" borderId="6" xfId="0" applyBorder="1" applyAlignment="1">
      <alignment vertical="center" wrapText="1"/>
    </xf>
    <xf numFmtId="0" fontId="9" fillId="9" borderId="6" xfId="2" applyFont="1" applyFill="1" applyBorder="1" applyAlignment="1">
      <alignment horizontal="center"/>
    </xf>
    <xf numFmtId="170" fontId="0" fillId="0" borderId="6" xfId="1" applyNumberFormat="1" applyFont="1" applyBorder="1" applyAlignment="1">
      <alignment horizontal="center" vertical="center"/>
    </xf>
    <xf numFmtId="0" fontId="9" fillId="0" borderId="6" xfId="13" applyFont="1" applyBorder="1" applyAlignment="1">
      <alignment vertical="top" wrapText="1"/>
    </xf>
    <xf numFmtId="0" fontId="9" fillId="0" borderId="9" xfId="13" applyFont="1" applyBorder="1" applyAlignment="1">
      <alignment horizontal="left" vertical="center"/>
    </xf>
    <xf numFmtId="3" fontId="25" fillId="0" borderId="6" xfId="1" quotePrefix="1" applyNumberFormat="1" applyFont="1" applyBorder="1" applyAlignment="1">
      <alignment vertical="center" wrapText="1"/>
    </xf>
    <xf numFmtId="3" fontId="25" fillId="0" borderId="6" xfId="1" applyNumberFormat="1" applyFont="1" applyBorder="1" applyAlignment="1">
      <alignment vertical="center"/>
    </xf>
    <xf numFmtId="0" fontId="23" fillId="0" borderId="14" xfId="7" applyFont="1" applyBorder="1"/>
    <xf numFmtId="0" fontId="1" fillId="0" borderId="14" xfId="7" applyBorder="1"/>
    <xf numFmtId="0" fontId="0" fillId="0" borderId="6" xfId="13" applyFont="1" applyBorder="1" applyAlignment="1">
      <alignment horizontal="center" vertical="top"/>
    </xf>
    <xf numFmtId="0" fontId="0" fillId="0" borderId="6" xfId="13" applyFont="1" applyBorder="1" applyAlignment="1">
      <alignment horizontal="center" vertical="top" wrapText="1"/>
    </xf>
    <xf numFmtId="0" fontId="9" fillId="0" borderId="6" xfId="13" applyFont="1" applyBorder="1" applyAlignment="1">
      <alignment vertical="top"/>
    </xf>
    <xf numFmtId="3" fontId="25" fillId="0" borderId="6" xfId="1" applyNumberFormat="1" applyFont="1" applyBorder="1" applyAlignment="1">
      <alignment horizontal="right" vertical="center"/>
    </xf>
    <xf numFmtId="0" fontId="9" fillId="0" borderId="6" xfId="13" applyFont="1" applyBorder="1" applyAlignment="1">
      <alignment horizontal="center" vertical="top"/>
    </xf>
    <xf numFmtId="0" fontId="8" fillId="0" borderId="6" xfId="13" applyFont="1" applyBorder="1" applyAlignment="1">
      <alignment horizontal="center" vertical="center"/>
    </xf>
    <xf numFmtId="49" fontId="16" fillId="0" borderId="0" xfId="13" applyNumberFormat="1" applyFont="1" applyAlignment="1" applyProtection="1">
      <alignment horizontal="left" vertical="center" wrapText="1"/>
      <protection locked="0"/>
    </xf>
    <xf numFmtId="0" fontId="19" fillId="0" borderId="6" xfId="16" applyBorder="1" applyAlignment="1">
      <alignment vertical="center"/>
    </xf>
    <xf numFmtId="0" fontId="25" fillId="2" borderId="6" xfId="9" applyFont="1" applyFill="1" applyBorder="1" applyAlignment="1">
      <alignment horizontal="center" vertical="top" wrapText="1"/>
    </xf>
    <xf numFmtId="0" fontId="25" fillId="2" borderId="6" xfId="9" applyFont="1" applyFill="1" applyBorder="1" applyAlignment="1">
      <alignment horizontal="center" vertical="top"/>
    </xf>
    <xf numFmtId="0" fontId="29" fillId="0" borderId="6" xfId="0" applyFont="1" applyBorder="1" applyAlignment="1">
      <alignment vertical="center"/>
    </xf>
    <xf numFmtId="0" fontId="29" fillId="0" borderId="6" xfId="0" applyFont="1" applyBorder="1" applyAlignment="1">
      <alignment vertical="center" wrapText="1"/>
    </xf>
    <xf numFmtId="0" fontId="29" fillId="0" borderId="6" xfId="9" applyFont="1" applyBorder="1">
      <alignment vertical="center"/>
    </xf>
    <xf numFmtId="0" fontId="30" fillId="0" borderId="6" xfId="0" applyFont="1" applyBorder="1" applyAlignment="1">
      <alignment vertical="center" wrapText="1"/>
    </xf>
    <xf numFmtId="0" fontId="29" fillId="0" borderId="6" xfId="8" applyFont="1" applyBorder="1">
      <alignment vertical="center"/>
    </xf>
    <xf numFmtId="0" fontId="30" fillId="0" borderId="6" xfId="8" applyFont="1" applyBorder="1">
      <alignment vertical="center"/>
    </xf>
    <xf numFmtId="0" fontId="29" fillId="0" borderId="6" xfId="8" applyFont="1" applyBorder="1" applyAlignment="1">
      <alignment vertical="center" wrapText="1"/>
    </xf>
    <xf numFmtId="0" fontId="1" fillId="0" borderId="6" xfId="8" applyBorder="1">
      <alignment vertical="center"/>
    </xf>
    <xf numFmtId="0" fontId="0" fillId="0" borderId="6" xfId="2" applyFont="1" applyBorder="1"/>
    <xf numFmtId="168" fontId="0" fillId="0" borderId="6" xfId="5" applyNumberFormat="1" applyFont="1" applyBorder="1"/>
    <xf numFmtId="0" fontId="31" fillId="6" borderId="6" xfId="2" applyFont="1" applyFill="1" applyBorder="1" applyAlignment="1">
      <alignment horizontal="center"/>
    </xf>
    <xf numFmtId="0" fontId="0" fillId="6" borderId="6" xfId="2" applyFont="1" applyFill="1" applyBorder="1" applyAlignment="1">
      <alignment horizontal="center"/>
    </xf>
    <xf numFmtId="0" fontId="0" fillId="6" borderId="2" xfId="2" applyFont="1" applyFill="1" applyBorder="1" applyAlignment="1">
      <alignment horizontal="center"/>
    </xf>
    <xf numFmtId="168" fontId="0" fillId="0" borderId="6" xfId="1" applyNumberFormat="1" applyFont="1" applyBorder="1"/>
    <xf numFmtId="0" fontId="32" fillId="6" borderId="2" xfId="2" applyFont="1" applyFill="1" applyBorder="1" applyAlignment="1">
      <alignment horizontal="center"/>
    </xf>
    <xf numFmtId="167" fontId="0" fillId="6" borderId="6" xfId="5" applyFont="1" applyFill="1" applyBorder="1" applyAlignment="1">
      <alignment horizontal="center"/>
    </xf>
    <xf numFmtId="0" fontId="0" fillId="0" borderId="6" xfId="2" applyFont="1" applyBorder="1" applyAlignment="1">
      <alignment wrapText="1"/>
    </xf>
    <xf numFmtId="43" fontId="0" fillId="6" borderId="6" xfId="1" applyFont="1" applyFill="1" applyBorder="1" applyAlignment="1">
      <alignment horizontal="center"/>
    </xf>
    <xf numFmtId="0" fontId="32" fillId="6" borderId="2" xfId="2" applyFont="1" applyFill="1" applyBorder="1" applyAlignment="1">
      <alignment horizontal="center" wrapText="1"/>
    </xf>
    <xf numFmtId="0" fontId="0" fillId="6" borderId="6" xfId="2" applyFont="1" applyFill="1" applyBorder="1"/>
    <xf numFmtId="0" fontId="31" fillId="6" borderId="6" xfId="2" applyFont="1" applyFill="1" applyBorder="1" applyAlignment="1">
      <alignment horizontal="center" vertical="top"/>
    </xf>
    <xf numFmtId="0" fontId="0" fillId="6" borderId="6" xfId="2" applyFont="1" applyFill="1" applyBorder="1" applyAlignment="1">
      <alignment horizontal="center" vertical="top"/>
    </xf>
    <xf numFmtId="0" fontId="0" fillId="6" borderId="6" xfId="2" applyFont="1" applyFill="1" applyBorder="1" applyAlignment="1">
      <alignment vertical="top" wrapText="1"/>
    </xf>
    <xf numFmtId="0" fontId="0" fillId="6" borderId="6" xfId="2" applyFont="1" applyFill="1" applyBorder="1" applyAlignment="1">
      <alignment vertical="top"/>
    </xf>
    <xf numFmtId="0" fontId="32" fillId="6" borderId="6" xfId="2" applyFont="1" applyFill="1" applyBorder="1" applyAlignment="1">
      <alignment horizontal="center" vertical="top"/>
    </xf>
    <xf numFmtId="167" fontId="0" fillId="6" borderId="6" xfId="5" applyFont="1" applyFill="1" applyBorder="1" applyAlignment="1">
      <alignment horizontal="center" vertical="top"/>
    </xf>
    <xf numFmtId="0" fontId="0" fillId="6" borderId="6" xfId="2" applyFont="1" applyFill="1" applyBorder="1" applyAlignment="1">
      <alignment wrapText="1"/>
    </xf>
    <xf numFmtId="43" fontId="0" fillId="6" borderId="6" xfId="1" applyFont="1" applyFill="1" applyBorder="1" applyAlignment="1">
      <alignment horizontal="center" vertical="top"/>
    </xf>
    <xf numFmtId="0" fontId="32" fillId="6" borderId="6" xfId="2" applyFont="1" applyFill="1" applyBorder="1" applyAlignment="1">
      <alignment horizontal="center" vertical="top" wrapText="1"/>
    </xf>
    <xf numFmtId="0" fontId="32" fillId="6" borderId="6" xfId="2" applyFont="1" applyFill="1" applyBorder="1" applyAlignment="1">
      <alignment horizontal="center"/>
    </xf>
    <xf numFmtId="0" fontId="0" fillId="6" borderId="6" xfId="2" applyFont="1" applyFill="1" applyBorder="1" applyAlignment="1">
      <alignment horizontal="right"/>
    </xf>
    <xf numFmtId="0" fontId="33" fillId="6" borderId="6" xfId="2" applyFont="1" applyFill="1" applyBorder="1" applyAlignment="1">
      <alignment horizontal="center"/>
    </xf>
    <xf numFmtId="0" fontId="31" fillId="6" borderId="6" xfId="2" applyFont="1" applyFill="1" applyBorder="1"/>
    <xf numFmtId="3" fontId="0" fillId="6" borderId="6" xfId="2" applyNumberFormat="1" applyFont="1" applyFill="1" applyBorder="1" applyAlignment="1">
      <alignment horizontal="right"/>
    </xf>
    <xf numFmtId="0" fontId="26" fillId="6" borderId="6" xfId="2" quotePrefix="1" applyFont="1" applyFill="1" applyBorder="1" applyAlignment="1">
      <alignment horizontal="right"/>
    </xf>
    <xf numFmtId="168" fontId="0" fillId="6" borderId="6" xfId="5" applyNumberFormat="1" applyFont="1" applyFill="1" applyBorder="1"/>
    <xf numFmtId="3" fontId="0" fillId="6" borderId="6" xfId="2" applyNumberFormat="1" applyFont="1" applyFill="1" applyBorder="1"/>
    <xf numFmtId="168" fontId="0" fillId="6" borderId="6" xfId="1" applyNumberFormat="1" applyFont="1" applyFill="1" applyBorder="1"/>
    <xf numFmtId="166" fontId="0" fillId="6" borderId="6" xfId="1" applyNumberFormat="1" applyFont="1" applyFill="1" applyBorder="1"/>
    <xf numFmtId="166" fontId="0" fillId="6" borderId="6" xfId="5" applyNumberFormat="1" applyFont="1" applyFill="1" applyBorder="1"/>
    <xf numFmtId="0" fontId="33" fillId="0" borderId="6" xfId="2" applyFont="1" applyBorder="1"/>
    <xf numFmtId="43" fontId="0" fillId="6" borderId="6" xfId="1" applyFont="1" applyFill="1" applyBorder="1"/>
    <xf numFmtId="0" fontId="0" fillId="6" borderId="6" xfId="2" quotePrefix="1" applyFont="1" applyFill="1" applyBorder="1" applyAlignment="1">
      <alignment horizontal="center"/>
    </xf>
    <xf numFmtId="0" fontId="32" fillId="6" borderId="6" xfId="2" applyFont="1" applyFill="1" applyBorder="1"/>
    <xf numFmtId="0" fontId="0" fillId="0" borderId="6" xfId="0" applyBorder="1" applyAlignment="1">
      <alignment horizontal="left" vertical="center" wrapText="1"/>
    </xf>
    <xf numFmtId="168" fontId="0" fillId="6" borderId="6" xfId="1" applyNumberFormat="1" applyFont="1" applyFill="1" applyBorder="1" applyAlignment="1">
      <alignment horizontal="center"/>
    </xf>
    <xf numFmtId="0" fontId="0" fillId="6" borderId="5" xfId="2" applyFont="1" applyFill="1" applyBorder="1"/>
    <xf numFmtId="0" fontId="0" fillId="6" borderId="5" xfId="2" applyFont="1" applyFill="1" applyBorder="1" applyAlignment="1">
      <alignment horizontal="center"/>
    </xf>
    <xf numFmtId="0" fontId="0" fillId="0" borderId="6" xfId="2" applyFont="1" applyBorder="1" applyAlignment="1">
      <alignment horizontal="center"/>
    </xf>
    <xf numFmtId="0" fontId="34" fillId="12" borderId="6" xfId="0" applyFont="1" applyFill="1" applyBorder="1" applyAlignment="1">
      <alignment vertical="center"/>
    </xf>
    <xf numFmtId="0" fontId="25" fillId="12" borderId="6" xfId="2" applyFont="1" applyFill="1" applyBorder="1" applyAlignment="1">
      <alignment horizontal="center" vertical="top"/>
    </xf>
    <xf numFmtId="0" fontId="0" fillId="12" borderId="6" xfId="2" applyFont="1" applyFill="1" applyBorder="1" applyAlignment="1">
      <alignment wrapText="1"/>
    </xf>
    <xf numFmtId="0" fontId="31" fillId="12" borderId="6" xfId="2" applyFont="1" applyFill="1" applyBorder="1" applyAlignment="1">
      <alignment horizontal="center"/>
    </xf>
    <xf numFmtId="0" fontId="0" fillId="12" borderId="6" xfId="2" applyFont="1" applyFill="1" applyBorder="1" applyAlignment="1">
      <alignment horizontal="center"/>
    </xf>
    <xf numFmtId="0" fontId="0" fillId="12" borderId="2" xfId="2" applyFont="1" applyFill="1" applyBorder="1" applyAlignment="1">
      <alignment horizontal="center" wrapText="1"/>
    </xf>
    <xf numFmtId="168" fontId="0" fillId="12" borderId="6" xfId="5" applyNumberFormat="1" applyFont="1" applyFill="1" applyBorder="1"/>
    <xf numFmtId="0" fontId="0" fillId="12" borderId="6" xfId="2" applyFont="1" applyFill="1" applyBorder="1"/>
    <xf numFmtId="0" fontId="0" fillId="12" borderId="6" xfId="2" applyFont="1" applyFill="1" applyBorder="1" applyAlignment="1">
      <alignment vertical="center" wrapText="1"/>
    </xf>
    <xf numFmtId="0" fontId="31" fillId="12" borderId="6" xfId="2" applyFont="1" applyFill="1" applyBorder="1" applyAlignment="1">
      <alignment horizontal="center" vertical="top"/>
    </xf>
    <xf numFmtId="0" fontId="0" fillId="12" borderId="6" xfId="2" applyFont="1" applyFill="1" applyBorder="1" applyAlignment="1">
      <alignment horizontal="center" vertical="top"/>
    </xf>
    <xf numFmtId="0" fontId="0" fillId="12" borderId="6" xfId="2" applyFont="1" applyFill="1" applyBorder="1" applyAlignment="1">
      <alignment horizontal="center" vertical="top" wrapText="1"/>
    </xf>
    <xf numFmtId="0" fontId="0" fillId="12" borderId="17" xfId="2" applyFont="1" applyFill="1" applyBorder="1" applyAlignment="1">
      <alignment horizontal="center"/>
    </xf>
    <xf numFmtId="0" fontId="0" fillId="12" borderId="6" xfId="2" applyFont="1" applyFill="1" applyBorder="1" applyAlignment="1">
      <alignment vertical="top" wrapText="1"/>
    </xf>
    <xf numFmtId="0" fontId="32" fillId="12" borderId="6" xfId="2" applyFont="1" applyFill="1" applyBorder="1" applyAlignment="1">
      <alignment horizontal="center"/>
    </xf>
    <xf numFmtId="0" fontId="0" fillId="12" borderId="6" xfId="2" applyFont="1" applyFill="1" applyBorder="1" applyAlignment="1">
      <alignment horizontal="right"/>
    </xf>
    <xf numFmtId="0" fontId="25" fillId="12" borderId="6" xfId="8" applyFont="1" applyFill="1" applyBorder="1">
      <alignment vertical="center"/>
    </xf>
    <xf numFmtId="0" fontId="33" fillId="6" borderId="5" xfId="2" applyFont="1" applyFill="1" applyBorder="1" applyAlignment="1">
      <alignment horizontal="center"/>
    </xf>
    <xf numFmtId="0" fontId="0" fillId="6" borderId="5" xfId="2" applyFont="1" applyFill="1" applyBorder="1" applyAlignment="1">
      <alignment horizontal="right"/>
    </xf>
    <xf numFmtId="0" fontId="0" fillId="6" borderId="5" xfId="2" applyFont="1" applyFill="1" applyBorder="1" applyAlignment="1">
      <alignment wrapText="1"/>
    </xf>
    <xf numFmtId="0" fontId="0" fillId="6" borderId="12" xfId="2" applyFont="1" applyFill="1" applyBorder="1"/>
    <xf numFmtId="0" fontId="31" fillId="6" borderId="12" xfId="2" applyFont="1" applyFill="1" applyBorder="1" applyAlignment="1">
      <alignment horizontal="center"/>
    </xf>
    <xf numFmtId="0" fontId="0" fillId="6" borderId="12" xfId="2" applyFont="1" applyFill="1" applyBorder="1" applyAlignment="1">
      <alignment horizontal="center"/>
    </xf>
    <xf numFmtId="0" fontId="32" fillId="6" borderId="12" xfId="2" applyFont="1" applyFill="1" applyBorder="1" applyAlignment="1">
      <alignment horizontal="center"/>
    </xf>
    <xf numFmtId="168" fontId="0" fillId="6" borderId="12" xfId="5" applyNumberFormat="1" applyFont="1" applyFill="1" applyBorder="1"/>
    <xf numFmtId="0" fontId="0" fillId="6" borderId="12" xfId="2" applyFont="1" applyFill="1" applyBorder="1" applyAlignment="1">
      <alignment wrapText="1"/>
    </xf>
    <xf numFmtId="0" fontId="25" fillId="12" borderId="6" xfId="8" applyFont="1" applyFill="1" applyBorder="1" applyAlignment="1">
      <alignment vertical="center" wrapText="1"/>
    </xf>
    <xf numFmtId="0" fontId="33" fillId="12" borderId="6" xfId="2" applyFont="1" applyFill="1" applyBorder="1"/>
    <xf numFmtId="0" fontId="0" fillId="12" borderId="6" xfId="0" applyFill="1" applyBorder="1" applyAlignment="1">
      <alignment vertical="center" wrapText="1"/>
    </xf>
    <xf numFmtId="168" fontId="0" fillId="12" borderId="6" xfId="5" applyNumberFormat="1" applyFont="1" applyFill="1" applyBorder="1" applyAlignment="1">
      <alignment horizontal="center"/>
    </xf>
    <xf numFmtId="0" fontId="0" fillId="12" borderId="6" xfId="2" quotePrefix="1" applyFont="1" applyFill="1" applyBorder="1" applyAlignment="1">
      <alignment horizontal="center"/>
    </xf>
    <xf numFmtId="0" fontId="1" fillId="12" borderId="6" xfId="2" applyFont="1" applyFill="1" applyBorder="1" applyAlignment="1">
      <alignment wrapText="1"/>
    </xf>
    <xf numFmtId="0" fontId="1" fillId="12" borderId="6" xfId="2" quotePrefix="1" applyFont="1" applyFill="1" applyBorder="1" applyAlignment="1">
      <alignment horizontal="center"/>
    </xf>
    <xf numFmtId="0" fontId="1" fillId="12" borderId="6" xfId="2" applyFont="1" applyFill="1" applyBorder="1"/>
    <xf numFmtId="0" fontId="25" fillId="12" borderId="6" xfId="8" applyFont="1" applyFill="1" applyBorder="1" applyAlignment="1">
      <alignment horizontal="center" vertical="center"/>
    </xf>
    <xf numFmtId="0" fontId="25" fillId="12" borderId="6" xfId="0" applyFont="1" applyFill="1" applyBorder="1" applyAlignment="1">
      <alignment horizontal="left" vertical="top" wrapText="1"/>
    </xf>
    <xf numFmtId="0" fontId="0" fillId="12" borderId="6" xfId="2" quotePrefix="1" applyFont="1" applyFill="1" applyBorder="1" applyAlignment="1">
      <alignment horizontal="center" vertical="top"/>
    </xf>
    <xf numFmtId="0" fontId="0" fillId="12" borderId="6" xfId="2" applyFont="1" applyFill="1" applyBorder="1" applyAlignment="1">
      <alignment vertical="top"/>
    </xf>
    <xf numFmtId="0" fontId="25" fillId="12" borderId="6" xfId="8" applyFont="1" applyFill="1" applyBorder="1" applyAlignment="1">
      <alignment vertical="top"/>
    </xf>
    <xf numFmtId="0" fontId="29" fillId="6" borderId="6" xfId="8" applyFont="1" applyFill="1" applyBorder="1">
      <alignment vertical="center"/>
    </xf>
    <xf numFmtId="0" fontId="0" fillId="6" borderId="17" xfId="2" applyFont="1" applyFill="1" applyBorder="1" applyAlignment="1">
      <alignment horizontal="center"/>
    </xf>
    <xf numFmtId="168" fontId="0" fillId="6" borderId="6" xfId="5" applyNumberFormat="1" applyFont="1" applyFill="1" applyBorder="1" applyAlignment="1">
      <alignment horizontal="center"/>
    </xf>
    <xf numFmtId="168" fontId="0" fillId="6" borderId="6" xfId="5" applyNumberFormat="1" applyFont="1" applyFill="1" applyBorder="1" applyAlignment="1">
      <alignment horizontal="right"/>
    </xf>
    <xf numFmtId="43" fontId="0" fillId="6" borderId="6" xfId="1" applyFont="1" applyFill="1" applyBorder="1" applyAlignment="1">
      <alignment horizontal="right"/>
    </xf>
    <xf numFmtId="0" fontId="0" fillId="6" borderId="0" xfId="2" applyFont="1" applyFill="1" applyAlignment="1">
      <alignment horizontal="center"/>
    </xf>
    <xf numFmtId="0" fontId="33" fillId="6" borderId="12" xfId="2" applyFont="1" applyFill="1" applyBorder="1"/>
    <xf numFmtId="0" fontId="33" fillId="6" borderId="6" xfId="2" applyFont="1" applyFill="1" applyBorder="1"/>
    <xf numFmtId="0" fontId="0" fillId="12" borderId="9" xfId="2" applyFont="1" applyFill="1" applyBorder="1" applyAlignment="1">
      <alignment horizontal="center"/>
    </xf>
    <xf numFmtId="168" fontId="0" fillId="6" borderId="12" xfId="1" applyNumberFormat="1" applyFont="1" applyFill="1" applyBorder="1" applyAlignment="1">
      <alignment horizontal="center"/>
    </xf>
    <xf numFmtId="168" fontId="0" fillId="6" borderId="6" xfId="23" applyNumberFormat="1" applyFont="1" applyFill="1" applyBorder="1"/>
    <xf numFmtId="0" fontId="1" fillId="12" borderId="5" xfId="2" applyFont="1" applyFill="1" applyBorder="1" applyAlignment="1">
      <alignment horizontal="center"/>
    </xf>
    <xf numFmtId="168" fontId="1" fillId="12" borderId="5" xfId="5" applyNumberFormat="1" applyFont="1" applyFill="1" applyBorder="1"/>
    <xf numFmtId="0" fontId="1" fillId="12" borderId="0" xfId="2" applyFont="1" applyFill="1" applyAlignment="1">
      <alignment horizontal="center"/>
    </xf>
    <xf numFmtId="0" fontId="0" fillId="12" borderId="12" xfId="2" applyFont="1" applyFill="1" applyBorder="1" applyAlignment="1">
      <alignment horizontal="center" vertical="top"/>
    </xf>
    <xf numFmtId="168" fontId="0" fillId="12" borderId="12" xfId="5" applyNumberFormat="1" applyFont="1" applyFill="1" applyBorder="1" applyAlignment="1">
      <alignment vertical="top"/>
    </xf>
    <xf numFmtId="168" fontId="0" fillId="6" borderId="6" xfId="24" applyNumberFormat="1" applyFont="1" applyFill="1" applyBorder="1"/>
    <xf numFmtId="0" fontId="4" fillId="6" borderId="6" xfId="2" applyFont="1" applyFill="1" applyBorder="1" applyAlignment="1">
      <alignment wrapText="1"/>
    </xf>
    <xf numFmtId="41" fontId="0" fillId="6" borderId="6" xfId="22" applyNumberFormat="1" applyFont="1" applyFill="1" applyBorder="1"/>
    <xf numFmtId="43" fontId="4" fillId="6" borderId="6" xfId="1" applyFont="1" applyFill="1" applyBorder="1"/>
    <xf numFmtId="0" fontId="1" fillId="11" borderId="6" xfId="2" applyFont="1" applyFill="1" applyBorder="1" applyAlignment="1">
      <alignment wrapText="1"/>
    </xf>
    <xf numFmtId="0" fontId="1" fillId="11" borderId="6" xfId="2" applyFont="1" applyFill="1" applyBorder="1"/>
    <xf numFmtId="0" fontId="1" fillId="11" borderId="6" xfId="2" applyFont="1" applyFill="1" applyBorder="1" applyAlignment="1">
      <alignment horizontal="center"/>
    </xf>
    <xf numFmtId="168" fontId="1" fillId="11" borderId="6" xfId="5" applyNumberFormat="1" applyFont="1" applyFill="1" applyBorder="1"/>
    <xf numFmtId="0" fontId="25" fillId="12" borderId="6" xfId="8" applyFont="1" applyFill="1" applyBorder="1" applyAlignment="1">
      <alignment vertical="top" wrapText="1"/>
    </xf>
    <xf numFmtId="0" fontId="1" fillId="0" borderId="2" xfId="7" applyBorder="1" applyAlignment="1">
      <alignment horizontal="center" vertical="center"/>
    </xf>
    <xf numFmtId="0" fontId="1" fillId="0" borderId="6" xfId="7" quotePrefix="1" applyBorder="1" applyAlignment="1">
      <alignment horizontal="center" vertical="center"/>
    </xf>
    <xf numFmtId="0" fontId="1" fillId="0" borderId="9" xfId="7" quotePrefix="1" applyBorder="1" applyAlignment="1">
      <alignment horizontal="center" vertical="center"/>
    </xf>
    <xf numFmtId="0" fontId="1" fillId="0" borderId="3" xfId="7" applyBorder="1" applyAlignment="1">
      <alignment horizontal="center"/>
    </xf>
    <xf numFmtId="0" fontId="1" fillId="0" borderId="2" xfId="21" applyBorder="1" applyAlignment="1">
      <alignment horizontal="center" vertical="center"/>
    </xf>
    <xf numFmtId="0" fontId="1" fillId="0" borderId="2" xfId="7" applyBorder="1" applyAlignment="1">
      <alignment horizontal="center" vertical="center" wrapText="1"/>
    </xf>
    <xf numFmtId="0" fontId="1" fillId="0" borderId="6" xfId="21" applyBorder="1" applyAlignment="1">
      <alignment horizontal="center" vertical="top" wrapText="1"/>
    </xf>
    <xf numFmtId="0" fontId="1" fillId="0" borderId="2" xfId="7" applyBorder="1" applyAlignment="1">
      <alignment horizontal="center"/>
    </xf>
    <xf numFmtId="0" fontId="1" fillId="0" borderId="6" xfId="7" applyBorder="1" applyAlignment="1">
      <alignment horizontal="center" wrapText="1"/>
    </xf>
    <xf numFmtId="0" fontId="1" fillId="0" borderId="6" xfId="7" applyBorder="1" applyAlignment="1">
      <alignment horizontal="center" vertical="center" wrapText="1"/>
    </xf>
    <xf numFmtId="0" fontId="19" fillId="0" borderId="3" xfId="16" applyBorder="1" applyAlignment="1">
      <alignment horizontal="center" vertical="center"/>
    </xf>
    <xf numFmtId="0" fontId="1" fillId="0" borderId="3" xfId="7" applyBorder="1" applyAlignment="1">
      <alignment horizontal="center" vertical="center" wrapText="1"/>
    </xf>
    <xf numFmtId="49" fontId="16" fillId="0" borderId="6" xfId="13" applyNumberFormat="1" applyFont="1" applyBorder="1" applyProtection="1">
      <alignment vertical="center"/>
      <protection locked="0"/>
    </xf>
    <xf numFmtId="0" fontId="29" fillId="0" borderId="6" xfId="8" quotePrefix="1" applyFont="1" applyBorder="1" applyAlignment="1">
      <alignment horizontal="center" vertical="center"/>
    </xf>
    <xf numFmtId="0" fontId="0" fillId="0" borderId="6" xfId="6" applyFont="1" applyBorder="1">
      <alignment vertical="center"/>
    </xf>
    <xf numFmtId="0" fontId="26" fillId="0" borderId="6" xfId="6" applyFont="1" applyBorder="1">
      <alignment vertical="center"/>
    </xf>
    <xf numFmtId="0" fontId="0" fillId="7" borderId="6" xfId="6" applyFont="1" applyFill="1" applyBorder="1">
      <alignment vertical="center"/>
    </xf>
    <xf numFmtId="0" fontId="0" fillId="0" borderId="6" xfId="0" applyBorder="1" applyAlignment="1">
      <alignment vertical="center"/>
    </xf>
    <xf numFmtId="0" fontId="0" fillId="6" borderId="6" xfId="6" applyFont="1" applyFill="1" applyBorder="1">
      <alignment vertical="center"/>
    </xf>
    <xf numFmtId="168" fontId="4" fillId="6" borderId="6" xfId="23" applyNumberFormat="1" applyFont="1" applyFill="1" applyBorder="1"/>
    <xf numFmtId="0" fontId="4" fillId="6" borderId="6" xfId="2" applyFont="1" applyFill="1" applyBorder="1" applyAlignment="1">
      <alignment horizontal="center" vertical="center"/>
    </xf>
    <xf numFmtId="0" fontId="4" fillId="11" borderId="6" xfId="2" applyFont="1" applyFill="1" applyBorder="1" applyAlignment="1">
      <alignment horizontal="center" vertical="center"/>
    </xf>
    <xf numFmtId="168" fontId="4" fillId="11" borderId="6" xfId="5" applyNumberFormat="1" applyFont="1" applyFill="1" applyBorder="1" applyAlignment="1">
      <alignment vertical="center"/>
    </xf>
    <xf numFmtId="1" fontId="0" fillId="0" borderId="6" xfId="5" applyNumberFormat="1" applyFont="1" applyBorder="1" applyAlignment="1">
      <alignment horizontal="left" vertical="center" wrapText="1"/>
    </xf>
    <xf numFmtId="0" fontId="0" fillId="0" borderId="6" xfId="0" applyBorder="1" applyAlignment="1">
      <alignment horizontal="center" vertical="center"/>
    </xf>
    <xf numFmtId="10" fontId="0" fillId="0" borderId="6" xfId="0" applyNumberFormat="1" applyBorder="1" applyAlignment="1">
      <alignment horizontal="center" vertical="center"/>
    </xf>
    <xf numFmtId="1" fontId="0" fillId="0" borderId="6" xfId="10" applyNumberFormat="1" applyFont="1" applyBorder="1" applyAlignment="1">
      <alignment horizontal="left" vertical="center" wrapText="1"/>
    </xf>
    <xf numFmtId="1" fontId="0" fillId="0" borderId="6" xfId="5" applyNumberFormat="1" applyFont="1" applyBorder="1" applyAlignment="1">
      <alignment horizontal="center" vertical="center" wrapText="1"/>
    </xf>
    <xf numFmtId="0" fontId="0" fillId="0" borderId="6" xfId="9" applyFont="1" applyBorder="1" applyAlignment="1">
      <alignment horizontal="left" vertical="center" wrapText="1"/>
    </xf>
    <xf numFmtId="0" fontId="0" fillId="0" borderId="6" xfId="0" quotePrefix="1" applyBorder="1" applyAlignment="1">
      <alignment horizontal="center" vertical="center" wrapText="1"/>
    </xf>
    <xf numFmtId="0" fontId="0" fillId="0" borderId="6" xfId="0" applyBorder="1" applyAlignment="1">
      <alignment horizontal="left" vertical="center"/>
    </xf>
    <xf numFmtId="1" fontId="0" fillId="0" borderId="6" xfId="10" applyNumberFormat="1" applyFont="1" applyFill="1" applyBorder="1" applyAlignment="1">
      <alignment vertical="center" wrapText="1"/>
    </xf>
    <xf numFmtId="1" fontId="0" fillId="0" borderId="6" xfId="10" applyNumberFormat="1" applyFont="1" applyBorder="1" applyAlignment="1">
      <alignment vertical="center" wrapText="1"/>
    </xf>
    <xf numFmtId="9" fontId="0" fillId="0" borderId="6" xfId="17" applyFont="1" applyFill="1" applyBorder="1" applyAlignment="1">
      <alignment horizontal="center" vertical="center"/>
    </xf>
    <xf numFmtId="9" fontId="0" fillId="0" borderId="6" xfId="0" applyNumberFormat="1" applyBorder="1" applyAlignment="1">
      <alignment horizontal="center" vertical="center"/>
    </xf>
    <xf numFmtId="0" fontId="0" fillId="0" borderId="6" xfId="0" applyBorder="1" applyAlignment="1">
      <alignment horizontal="center" vertical="center" wrapText="1"/>
    </xf>
    <xf numFmtId="0" fontId="0" fillId="6" borderId="6" xfId="0" applyFill="1" applyBorder="1" applyAlignment="1">
      <alignment horizontal="center" vertical="center" wrapText="1"/>
    </xf>
    <xf numFmtId="9" fontId="0" fillId="0" borderId="6" xfId="9" applyNumberFormat="1" applyFont="1" applyBorder="1" applyAlignment="1">
      <alignment horizontal="center" vertical="center"/>
    </xf>
    <xf numFmtId="1" fontId="0" fillId="0" borderId="6" xfId="10" applyNumberFormat="1" applyFont="1" applyFill="1" applyBorder="1" applyAlignment="1">
      <alignment horizontal="left" vertical="center" wrapText="1"/>
    </xf>
    <xf numFmtId="0" fontId="0" fillId="0" borderId="6" xfId="9" applyFont="1" applyBorder="1" applyAlignment="1">
      <alignment horizontal="center" vertical="center" wrapText="1"/>
    </xf>
    <xf numFmtId="0" fontId="0" fillId="0" borderId="6" xfId="9" applyFont="1" applyBorder="1" applyAlignment="1">
      <alignment horizontal="center" vertical="center"/>
    </xf>
    <xf numFmtId="0" fontId="19" fillId="0" borderId="6" xfId="16" applyFill="1" applyBorder="1" applyAlignment="1">
      <alignment horizontal="center" vertical="center" wrapText="1"/>
    </xf>
    <xf numFmtId="0" fontId="0" fillId="0" borderId="6" xfId="8" applyFont="1" applyBorder="1" applyAlignment="1">
      <alignment vertical="center" wrapText="1"/>
    </xf>
    <xf numFmtId="1" fontId="0" fillId="0" borderId="6" xfId="5" applyNumberFormat="1" applyFont="1" applyBorder="1" applyAlignment="1">
      <alignment vertical="center" wrapText="1"/>
    </xf>
    <xf numFmtId="1" fontId="0" fillId="6" borderId="6" xfId="10" applyNumberFormat="1" applyFont="1" applyFill="1" applyBorder="1" applyAlignment="1">
      <alignment vertical="center" wrapText="1"/>
    </xf>
    <xf numFmtId="171" fontId="0" fillId="0" borderId="6" xfId="17" applyNumberFormat="1" applyFont="1" applyBorder="1" applyAlignment="1">
      <alignment horizontal="center" vertical="center"/>
    </xf>
    <xf numFmtId="0" fontId="29" fillId="0" borderId="9" xfId="8" applyFont="1" applyBorder="1">
      <alignment vertical="center"/>
    </xf>
    <xf numFmtId="0" fontId="29" fillId="0" borderId="11" xfId="8" applyFont="1" applyBorder="1">
      <alignment vertical="center"/>
    </xf>
    <xf numFmtId="0" fontId="29" fillId="0" borderId="11" xfId="8" applyFont="1" applyBorder="1" applyAlignment="1">
      <alignment vertical="center" wrapText="1"/>
    </xf>
    <xf numFmtId="0" fontId="1" fillId="7" borderId="6" xfId="6" applyFill="1" applyBorder="1">
      <alignment vertical="center"/>
    </xf>
    <xf numFmtId="0" fontId="1" fillId="0" borderId="6" xfId="6" applyBorder="1">
      <alignment vertical="center"/>
    </xf>
    <xf numFmtId="0" fontId="4" fillId="8" borderId="6" xfId="2" applyFont="1" applyFill="1" applyBorder="1" applyAlignment="1">
      <alignment horizontal="center"/>
    </xf>
    <xf numFmtId="168" fontId="4" fillId="8" borderId="6" xfId="5" applyNumberFormat="1" applyFont="1" applyFill="1" applyBorder="1"/>
    <xf numFmtId="0" fontId="4" fillId="10" borderId="6" xfId="2" applyFont="1" applyFill="1" applyBorder="1" applyAlignment="1">
      <alignment horizontal="center"/>
    </xf>
    <xf numFmtId="168" fontId="4" fillId="10" borderId="6" xfId="5" applyNumberFormat="1" applyFont="1" applyFill="1" applyBorder="1"/>
    <xf numFmtId="0" fontId="4" fillId="10" borderId="6" xfId="2" applyFont="1" applyFill="1" applyBorder="1"/>
    <xf numFmtId="0" fontId="9" fillId="0" borderId="9" xfId="13" applyFont="1" applyBorder="1" applyAlignment="1">
      <alignment horizontal="center" vertical="center" wrapText="1"/>
    </xf>
    <xf numFmtId="164" fontId="1" fillId="0" borderId="6" xfId="22" applyBorder="1" applyAlignment="1">
      <alignment horizontal="center" vertical="center"/>
    </xf>
    <xf numFmtId="0" fontId="8" fillId="0" borderId="9" xfId="13" applyFont="1" applyBorder="1" applyAlignment="1">
      <alignment horizontal="center" vertical="center"/>
    </xf>
    <xf numFmtId="0" fontId="9" fillId="0" borderId="6" xfId="13" applyFont="1" applyBorder="1" applyAlignment="1">
      <alignment horizontal="center" vertical="top" wrapText="1"/>
    </xf>
    <xf numFmtId="0" fontId="0" fillId="0" borderId="6" xfId="13" applyFont="1" applyBorder="1" applyAlignment="1">
      <alignment vertical="top" wrapText="1"/>
    </xf>
    <xf numFmtId="0" fontId="8" fillId="0" borderId="6" xfId="13" applyFont="1" applyBorder="1" applyAlignment="1">
      <alignment horizontal="center" vertical="top"/>
    </xf>
    <xf numFmtId="0" fontId="25" fillId="0" borderId="6" xfId="8" applyFont="1" applyBorder="1" applyAlignment="1">
      <alignment horizontal="center" vertical="top"/>
    </xf>
    <xf numFmtId="0" fontId="1" fillId="0" borderId="2" xfId="21" applyBorder="1" applyAlignment="1">
      <alignment horizontal="left" vertical="center"/>
    </xf>
    <xf numFmtId="0" fontId="1" fillId="6" borderId="11" xfId="8" applyFill="1" applyBorder="1" applyAlignment="1">
      <alignment vertical="center" wrapText="1"/>
    </xf>
    <xf numFmtId="0" fontId="1" fillId="6" borderId="6" xfId="8" applyFill="1" applyBorder="1" applyAlignment="1">
      <alignment vertical="top"/>
    </xf>
    <xf numFmtId="0" fontId="1" fillId="0" borderId="6" xfId="8" applyBorder="1" applyAlignment="1">
      <alignment horizontal="left" vertical="top"/>
    </xf>
    <xf numFmtId="169" fontId="4" fillId="6" borderId="6" xfId="1" applyNumberFormat="1" applyFont="1" applyFill="1" applyBorder="1"/>
    <xf numFmtId="0" fontId="1" fillId="10" borderId="6" xfId="2" applyFont="1" applyFill="1" applyBorder="1" applyAlignment="1">
      <alignment wrapText="1"/>
    </xf>
    <xf numFmtId="0" fontId="0" fillId="10" borderId="6" xfId="2" quotePrefix="1" applyFont="1" applyFill="1" applyBorder="1" applyAlignment="1">
      <alignment horizontal="center"/>
    </xf>
    <xf numFmtId="0" fontId="33" fillId="10" borderId="6" xfId="2" applyFont="1" applyFill="1" applyBorder="1"/>
    <xf numFmtId="0" fontId="34" fillId="10" borderId="6" xfId="8" applyFont="1" applyFill="1" applyBorder="1">
      <alignment vertical="center"/>
    </xf>
    <xf numFmtId="0" fontId="0" fillId="10" borderId="6" xfId="2" applyFont="1" applyFill="1" applyBorder="1"/>
    <xf numFmtId="0" fontId="25" fillId="10" borderId="6" xfId="8" applyFont="1" applyFill="1" applyBorder="1">
      <alignment vertical="center"/>
    </xf>
    <xf numFmtId="41" fontId="4" fillId="6" borderId="6" xfId="22" applyNumberFormat="1" applyFont="1" applyFill="1" applyBorder="1"/>
    <xf numFmtId="170" fontId="4" fillId="6" borderId="6" xfId="5" applyNumberFormat="1" applyFont="1" applyFill="1" applyBorder="1"/>
    <xf numFmtId="0" fontId="4" fillId="10" borderId="6" xfId="2" quotePrefix="1" applyFont="1" applyFill="1" applyBorder="1" applyAlignment="1">
      <alignment horizontal="center"/>
    </xf>
    <xf numFmtId="0" fontId="4" fillId="10" borderId="17" xfId="2" applyFont="1" applyFill="1" applyBorder="1"/>
    <xf numFmtId="0" fontId="9" fillId="10" borderId="12" xfId="2" applyFont="1" applyFill="1" applyBorder="1"/>
    <xf numFmtId="0" fontId="0" fillId="0" borderId="6" xfId="13" quotePrefix="1" applyFont="1" applyBorder="1" applyAlignment="1">
      <alignment horizontal="center" vertical="top" wrapText="1"/>
    </xf>
    <xf numFmtId="164" fontId="25" fillId="0" borderId="6" xfId="22" applyFont="1" applyBorder="1" applyAlignment="1">
      <alignment horizontal="center" vertical="top"/>
    </xf>
    <xf numFmtId="0" fontId="1" fillId="0" borderId="2" xfId="7" applyBorder="1" applyAlignment="1">
      <alignment vertical="center" wrapText="1"/>
    </xf>
    <xf numFmtId="0" fontId="1" fillId="0" borderId="11" xfId="8" applyBorder="1" applyAlignment="1">
      <alignment vertical="center" wrapText="1"/>
    </xf>
    <xf numFmtId="37" fontId="4" fillId="6" borderId="6" xfId="5" applyNumberFormat="1" applyFont="1" applyFill="1" applyBorder="1"/>
    <xf numFmtId="0" fontId="4" fillId="10" borderId="12" xfId="2" quotePrefix="1" applyFont="1" applyFill="1" applyBorder="1" applyAlignment="1">
      <alignment horizontal="center"/>
    </xf>
    <xf numFmtId="37" fontId="4" fillId="10" borderId="6" xfId="5" applyNumberFormat="1" applyFont="1" applyFill="1" applyBorder="1"/>
    <xf numFmtId="0" fontId="9" fillId="10" borderId="6" xfId="2" applyFont="1" applyFill="1" applyBorder="1"/>
    <xf numFmtId="0" fontId="9" fillId="10" borderId="2" xfId="2" applyFont="1" applyFill="1" applyBorder="1" applyAlignment="1">
      <alignment wrapText="1"/>
    </xf>
    <xf numFmtId="0" fontId="1" fillId="0" borderId="2" xfId="7" applyBorder="1" applyAlignment="1">
      <alignment horizontal="left" vertical="center"/>
    </xf>
    <xf numFmtId="0" fontId="1" fillId="0" borderId="6" xfId="9" quotePrefix="1" applyBorder="1" applyAlignment="1">
      <alignment horizontal="center" vertical="center"/>
    </xf>
    <xf numFmtId="0" fontId="1" fillId="0" borderId="7" xfId="7" applyBorder="1" applyAlignment="1">
      <alignment horizontal="center" vertical="center"/>
    </xf>
    <xf numFmtId="0" fontId="1" fillId="0" borderId="4" xfId="7" applyBorder="1" applyAlignment="1">
      <alignment horizontal="center" vertical="center" wrapText="1"/>
    </xf>
    <xf numFmtId="0" fontId="1" fillId="0" borderId="6" xfId="8" applyBorder="1" applyAlignment="1">
      <alignment vertical="center" wrapText="1"/>
    </xf>
    <xf numFmtId="0" fontId="35" fillId="0" borderId="6" xfId="8" applyFont="1" applyBorder="1" applyAlignment="1">
      <alignment horizontal="center" vertical="center"/>
    </xf>
    <xf numFmtId="0" fontId="29" fillId="0" borderId="5" xfId="8" applyFont="1" applyBorder="1" applyAlignment="1">
      <alignment vertical="center" wrapText="1"/>
    </xf>
    <xf numFmtId="0" fontId="29" fillId="0" borderId="5" xfId="8" applyFont="1" applyBorder="1">
      <alignment vertical="center"/>
    </xf>
    <xf numFmtId="0" fontId="30" fillId="0" borderId="5" xfId="8" applyFont="1" applyBorder="1">
      <alignment vertical="center"/>
    </xf>
    <xf numFmtId="0" fontId="1" fillId="0" borderId="6" xfId="0" applyFont="1" applyBorder="1" applyAlignment="1">
      <alignment vertical="center" wrapText="1"/>
    </xf>
    <xf numFmtId="0" fontId="1" fillId="0" borderId="6" xfId="0" applyFont="1" applyBorder="1" applyAlignment="1">
      <alignment vertical="center"/>
    </xf>
    <xf numFmtId="0" fontId="0" fillId="0" borderId="6" xfId="8" applyFont="1" applyBorder="1" applyAlignment="1">
      <alignment horizontal="center" vertical="center" wrapText="1"/>
    </xf>
    <xf numFmtId="0" fontId="29" fillId="0" borderId="11" xfId="8" applyFont="1" applyBorder="1" applyAlignment="1">
      <alignment horizontal="center" vertical="center"/>
    </xf>
    <xf numFmtId="0" fontId="25" fillId="0" borderId="6" xfId="0" applyFont="1" applyBorder="1" applyAlignment="1">
      <alignment vertical="center" wrapText="1"/>
    </xf>
    <xf numFmtId="0" fontId="1" fillId="6" borderId="6" xfId="6" applyFill="1" applyBorder="1">
      <alignment vertical="center"/>
    </xf>
    <xf numFmtId="164" fontId="29" fillId="6" borderId="6" xfId="0" applyNumberFormat="1" applyFont="1" applyFill="1" applyBorder="1"/>
    <xf numFmtId="169" fontId="29" fillId="6" borderId="6" xfId="1" applyNumberFormat="1" applyFont="1" applyFill="1" applyBorder="1"/>
    <xf numFmtId="43" fontId="29" fillId="8" borderId="6" xfId="1" applyFont="1" applyFill="1" applyBorder="1"/>
    <xf numFmtId="0" fontId="0" fillId="0" borderId="6" xfId="13" quotePrefix="1" applyFont="1" applyBorder="1" applyAlignment="1">
      <alignment horizontal="center" vertical="center" wrapText="1"/>
    </xf>
    <xf numFmtId="0" fontId="9" fillId="0" borderId="6" xfId="13" applyFont="1" applyBorder="1" applyAlignment="1">
      <alignment horizontal="center" vertical="center" wrapText="1"/>
    </xf>
    <xf numFmtId="0" fontId="5" fillId="6" borderId="5" xfId="11" quotePrefix="1" applyFont="1" applyFill="1" applyBorder="1" applyAlignment="1">
      <alignment horizontal="center" vertical="center" wrapText="1"/>
    </xf>
    <xf numFmtId="42" fontId="0" fillId="0" borderId="6" xfId="13" applyNumberFormat="1" applyFont="1" applyBorder="1" applyAlignment="1">
      <alignment horizontal="center" vertical="center" wrapText="1"/>
    </xf>
    <xf numFmtId="0" fontId="25" fillId="0" borderId="6" xfId="0" applyFont="1" applyBorder="1" applyAlignment="1">
      <alignment horizontal="center" vertical="center" wrapText="1"/>
    </xf>
    <xf numFmtId="0" fontId="1" fillId="8" borderId="6" xfId="2" applyFont="1" applyFill="1" applyBorder="1" applyAlignment="1">
      <alignment horizontal="center"/>
    </xf>
    <xf numFmtId="0" fontId="1" fillId="6" borderId="6" xfId="2" applyFont="1" applyFill="1" applyBorder="1" applyAlignment="1">
      <alignment horizontal="center"/>
    </xf>
    <xf numFmtId="167" fontId="1" fillId="6" borderId="6" xfId="5" applyFont="1" applyFill="1" applyBorder="1" applyAlignment="1">
      <alignment horizontal="center"/>
    </xf>
    <xf numFmtId="43" fontId="1" fillId="6" borderId="6" xfId="1" applyFont="1" applyFill="1" applyBorder="1" applyAlignment="1">
      <alignment horizontal="center"/>
    </xf>
    <xf numFmtId="0" fontId="1" fillId="6" borderId="6" xfId="2" applyFont="1" applyFill="1" applyBorder="1"/>
    <xf numFmtId="168" fontId="1" fillId="6" borderId="6" xfId="5" applyNumberFormat="1" applyFont="1" applyFill="1" applyBorder="1"/>
    <xf numFmtId="168" fontId="1" fillId="6" borderId="6" xfId="1" applyNumberFormat="1" applyFont="1" applyFill="1" applyBorder="1"/>
    <xf numFmtId="168" fontId="1" fillId="8" borderId="6" xfId="5" applyNumberFormat="1" applyFont="1" applyFill="1" applyBorder="1"/>
    <xf numFmtId="0" fontId="1" fillId="8" borderId="6" xfId="2" applyFont="1" applyFill="1" applyBorder="1"/>
    <xf numFmtId="169" fontId="0" fillId="0" borderId="6" xfId="1" applyNumberFormat="1" applyFont="1" applyBorder="1" applyAlignment="1">
      <alignment horizontal="center" vertical="center"/>
    </xf>
    <xf numFmtId="0" fontId="1" fillId="0" borderId="9" xfId="7" applyBorder="1"/>
    <xf numFmtId="0" fontId="36" fillId="0" borderId="6" xfId="8" applyFont="1" applyBorder="1">
      <alignment vertical="center"/>
    </xf>
    <xf numFmtId="43" fontId="4" fillId="6" borderId="6" xfId="1" applyFont="1" applyFill="1" applyBorder="1" applyAlignment="1">
      <alignment horizontal="center"/>
    </xf>
    <xf numFmtId="0" fontId="9" fillId="0" borderId="2" xfId="13" quotePrefix="1" applyFont="1" applyBorder="1" applyAlignment="1">
      <alignment horizontal="left" vertical="center" wrapText="1"/>
    </xf>
    <xf numFmtId="170" fontId="0" fillId="0" borderId="6" xfId="1" applyNumberFormat="1" applyFont="1" applyBorder="1" applyAlignment="1">
      <alignment vertical="center" wrapText="1"/>
    </xf>
    <xf numFmtId="0" fontId="37" fillId="0" borderId="5" xfId="8" applyFont="1" applyBorder="1">
      <alignment vertical="center"/>
    </xf>
    <xf numFmtId="0" fontId="11" fillId="0" borderId="5" xfId="8" applyFont="1" applyBorder="1">
      <alignment vertical="center"/>
    </xf>
    <xf numFmtId="0" fontId="11" fillId="0" borderId="5" xfId="8" applyFont="1" applyBorder="1" applyAlignment="1">
      <alignment vertical="center" wrapText="1"/>
    </xf>
    <xf numFmtId="0" fontId="3" fillId="6" borderId="6" xfId="2" applyFont="1" applyFill="1" applyBorder="1" applyAlignment="1">
      <alignment horizontal="center"/>
    </xf>
    <xf numFmtId="0" fontId="3" fillId="8" borderId="6" xfId="2" applyFont="1" applyFill="1" applyBorder="1" applyAlignment="1">
      <alignment horizontal="center"/>
    </xf>
    <xf numFmtId="9" fontId="0" fillId="0" borderId="6" xfId="17" applyFont="1" applyBorder="1" applyAlignment="1">
      <alignment horizontal="center" vertical="center"/>
    </xf>
    <xf numFmtId="172" fontId="0" fillId="0" borderId="6" xfId="17" applyNumberFormat="1" applyFont="1" applyBorder="1" applyAlignment="1">
      <alignment horizontal="center" vertical="center"/>
    </xf>
    <xf numFmtId="0" fontId="19" fillId="0" borderId="6" xfId="16" applyFill="1" applyBorder="1" applyAlignment="1">
      <alignment horizontal="center" vertical="center"/>
    </xf>
    <xf numFmtId="0" fontId="0" fillId="0" borderId="6" xfId="9" applyFont="1" applyBorder="1" applyAlignment="1">
      <alignment horizontal="left" vertical="center"/>
    </xf>
    <xf numFmtId="9" fontId="0" fillId="0" borderId="6" xfId="0" applyNumberFormat="1" applyBorder="1" applyAlignment="1">
      <alignment horizontal="left" vertical="center"/>
    </xf>
    <xf numFmtId="1" fontId="0" fillId="0" borderId="6" xfId="1" applyNumberFormat="1" applyFont="1" applyFill="1" applyBorder="1" applyAlignment="1">
      <alignment vertical="center" wrapText="1"/>
    </xf>
    <xf numFmtId="174" fontId="0" fillId="0" borderId="6" xfId="17" applyNumberFormat="1" applyFont="1" applyFill="1" applyBorder="1" applyAlignment="1">
      <alignment horizontal="center" vertical="center"/>
    </xf>
    <xf numFmtId="0" fontId="0" fillId="0" borderId="6" xfId="8" applyFont="1" applyBorder="1" applyAlignment="1">
      <alignment horizontal="left" vertical="center" wrapText="1"/>
    </xf>
    <xf numFmtId="10" fontId="0" fillId="0" borderId="6" xfId="8" applyNumberFormat="1" applyFont="1" applyBorder="1" applyAlignment="1">
      <alignment horizontal="center" vertical="center"/>
    </xf>
    <xf numFmtId="0" fontId="12" fillId="13" borderId="6" xfId="0" applyFont="1" applyFill="1" applyBorder="1" applyAlignment="1">
      <alignment vertical="center"/>
    </xf>
    <xf numFmtId="0" fontId="25" fillId="13" borderId="6" xfId="6" applyFont="1" applyFill="1" applyBorder="1" applyAlignment="1">
      <alignment horizontal="center" vertical="center"/>
    </xf>
    <xf numFmtId="0" fontId="1" fillId="13" borderId="6" xfId="6" applyFill="1" applyBorder="1">
      <alignment vertical="center"/>
    </xf>
    <xf numFmtId="0" fontId="25" fillId="13" borderId="6" xfId="0" applyFont="1" applyFill="1" applyBorder="1" applyAlignment="1">
      <alignment vertical="center" wrapText="1"/>
    </xf>
    <xf numFmtId="0" fontId="0" fillId="13" borderId="6" xfId="6" applyFont="1" applyFill="1" applyBorder="1">
      <alignment vertical="center"/>
    </xf>
    <xf numFmtId="0" fontId="25" fillId="13" borderId="6" xfId="0" applyFont="1" applyFill="1" applyBorder="1" applyAlignment="1">
      <alignment vertical="center"/>
    </xf>
    <xf numFmtId="0" fontId="25" fillId="13" borderId="6" xfId="8" applyFont="1" applyFill="1" applyBorder="1">
      <alignment vertical="center"/>
    </xf>
    <xf numFmtId="0" fontId="25" fillId="13" borderId="6" xfId="8" applyFont="1" applyFill="1" applyBorder="1" applyAlignment="1">
      <alignment vertical="center" wrapText="1"/>
    </xf>
    <xf numFmtId="0" fontId="25" fillId="13" borderId="6" xfId="0" applyFont="1" applyFill="1" applyBorder="1" applyAlignment="1">
      <alignment horizontal="left" vertical="center" wrapText="1"/>
    </xf>
    <xf numFmtId="0" fontId="25" fillId="13" borderId="6" xfId="6" applyFont="1" applyFill="1" applyBorder="1" applyAlignment="1">
      <alignment horizontal="center" vertical="center" wrapText="1"/>
    </xf>
    <xf numFmtId="0" fontId="0" fillId="13" borderId="6" xfId="6" applyFont="1" applyFill="1" applyBorder="1" applyAlignment="1">
      <alignment vertical="center" wrapText="1"/>
    </xf>
    <xf numFmtId="0" fontId="34" fillId="13" borderId="6" xfId="8" applyFont="1" applyFill="1" applyBorder="1">
      <alignment vertical="center"/>
    </xf>
    <xf numFmtId="0" fontId="34" fillId="13" borderId="6" xfId="8" applyFont="1" applyFill="1" applyBorder="1" applyAlignment="1">
      <alignment vertical="center" wrapText="1"/>
    </xf>
    <xf numFmtId="0" fontId="8" fillId="13" borderId="6" xfId="6" applyFont="1" applyFill="1" applyBorder="1" applyAlignment="1">
      <alignment horizontal="center" vertical="center"/>
    </xf>
    <xf numFmtId="0" fontId="8" fillId="13" borderId="6" xfId="6" applyFont="1" applyFill="1" applyBorder="1" applyAlignment="1">
      <alignment horizontal="center" vertical="center" wrapText="1"/>
    </xf>
    <xf numFmtId="0" fontId="9" fillId="13" borderId="6" xfId="6" applyFont="1" applyFill="1" applyBorder="1">
      <alignment vertical="center"/>
    </xf>
    <xf numFmtId="0" fontId="34" fillId="13" borderId="9" xfId="8" applyFont="1" applyFill="1" applyBorder="1" applyAlignment="1">
      <alignment vertical="center" wrapText="1"/>
    </xf>
    <xf numFmtId="0" fontId="25" fillId="13" borderId="6" xfId="0" applyFont="1" applyFill="1" applyBorder="1" applyAlignment="1">
      <alignment horizontal="center" vertical="center" wrapText="1"/>
    </xf>
    <xf numFmtId="0" fontId="8" fillId="13" borderId="6" xfId="9" applyFont="1" applyFill="1" applyBorder="1" applyAlignment="1">
      <alignment horizontal="left" vertical="center" wrapText="1"/>
    </xf>
    <xf numFmtId="0" fontId="12" fillId="13" borderId="6" xfId="8" applyFont="1" applyFill="1" applyBorder="1" applyAlignment="1">
      <alignment vertical="center" wrapText="1"/>
    </xf>
    <xf numFmtId="37" fontId="4" fillId="6" borderId="6" xfId="2" applyNumberFormat="1" applyFont="1" applyFill="1" applyBorder="1"/>
    <xf numFmtId="0" fontId="4" fillId="13" borderId="6" xfId="2" applyFont="1" applyFill="1" applyBorder="1"/>
    <xf numFmtId="0" fontId="4" fillId="13" borderId="6" xfId="2" applyFont="1" applyFill="1" applyBorder="1" applyAlignment="1">
      <alignment horizontal="center"/>
    </xf>
    <xf numFmtId="168" fontId="4" fillId="13" borderId="6" xfId="5" applyNumberFormat="1" applyFont="1" applyFill="1" applyBorder="1"/>
    <xf numFmtId="167" fontId="4" fillId="6" borderId="6" xfId="5" applyFont="1" applyFill="1" applyBorder="1" applyAlignment="1">
      <alignment horizontal="center"/>
    </xf>
    <xf numFmtId="0" fontId="6" fillId="6" borderId="6" xfId="2" applyFont="1" applyFill="1" applyBorder="1" applyAlignment="1">
      <alignment horizontal="center"/>
    </xf>
    <xf numFmtId="0" fontId="0" fillId="13" borderId="6" xfId="8" applyFont="1" applyFill="1" applyBorder="1">
      <alignment vertical="center"/>
    </xf>
    <xf numFmtId="0" fontId="1" fillId="13" borderId="6" xfId="8" applyFill="1" applyBorder="1" applyAlignment="1">
      <alignment vertical="center" wrapText="1"/>
    </xf>
    <xf numFmtId="166" fontId="4" fillId="6" borderId="6" xfId="2" applyNumberFormat="1" applyFont="1" applyFill="1" applyBorder="1"/>
    <xf numFmtId="39" fontId="4" fillId="6" borderId="6" xfId="1" applyNumberFormat="1" applyFont="1" applyFill="1" applyBorder="1"/>
    <xf numFmtId="0" fontId="9" fillId="14" borderId="6" xfId="2" applyFont="1" applyFill="1" applyBorder="1" applyAlignment="1">
      <alignment horizontal="center"/>
    </xf>
    <xf numFmtId="0" fontId="4" fillId="14" borderId="6" xfId="2" applyFont="1" applyFill="1" applyBorder="1" applyAlignment="1">
      <alignment horizontal="center"/>
    </xf>
    <xf numFmtId="168" fontId="4" fillId="14" borderId="6" xfId="5" applyNumberFormat="1" applyFont="1" applyFill="1" applyBorder="1"/>
    <xf numFmtId="0" fontId="4" fillId="14" borderId="6" xfId="2" applyFont="1" applyFill="1" applyBorder="1"/>
    <xf numFmtId="166" fontId="4" fillId="14" borderId="6" xfId="2" applyNumberFormat="1" applyFont="1" applyFill="1" applyBorder="1"/>
    <xf numFmtId="0" fontId="9" fillId="0" borderId="3" xfId="13" applyFont="1" applyBorder="1" applyAlignment="1">
      <alignment vertical="center" wrapText="1"/>
    </xf>
    <xf numFmtId="0" fontId="25" fillId="6" borderId="6" xfId="8" applyFont="1" applyFill="1" applyBorder="1" applyAlignment="1">
      <alignment horizontal="left" vertical="center" wrapText="1"/>
    </xf>
    <xf numFmtId="168" fontId="4" fillId="6" borderId="6" xfId="5" applyNumberFormat="1" applyFont="1" applyFill="1" applyBorder="1" applyAlignment="1">
      <alignment horizontal="center"/>
    </xf>
    <xf numFmtId="37" fontId="4" fillId="6" borderId="6" xfId="5" applyNumberFormat="1" applyFont="1" applyFill="1" applyBorder="1" applyAlignment="1">
      <alignment horizontal="center"/>
    </xf>
    <xf numFmtId="168" fontId="4" fillId="6" borderId="6" xfId="1" applyNumberFormat="1" applyFont="1" applyFill="1" applyBorder="1" applyAlignment="1">
      <alignment horizontal="center"/>
    </xf>
    <xf numFmtId="168" fontId="4" fillId="6" borderId="6" xfId="5" applyNumberFormat="1" applyFont="1" applyFill="1" applyBorder="1" applyAlignment="1"/>
    <xf numFmtId="0" fontId="1" fillId="13" borderId="2" xfId="2" applyFont="1" applyFill="1" applyBorder="1" applyAlignment="1">
      <alignment wrapText="1"/>
    </xf>
    <xf numFmtId="0" fontId="1" fillId="13" borderId="6" xfId="2" applyFont="1" applyFill="1" applyBorder="1" applyAlignment="1">
      <alignment horizontal="center"/>
    </xf>
    <xf numFmtId="0" fontId="1" fillId="13" borderId="6" xfId="2" applyFont="1" applyFill="1" applyBorder="1"/>
    <xf numFmtId="0" fontId="1" fillId="13" borderId="6" xfId="2" applyFont="1" applyFill="1" applyBorder="1" applyAlignment="1">
      <alignment horizontal="center" vertical="center"/>
    </xf>
    <xf numFmtId="168" fontId="1" fillId="13" borderId="6" xfId="5" applyNumberFormat="1" applyFont="1" applyFill="1" applyBorder="1" applyAlignment="1">
      <alignment horizontal="center" vertical="center"/>
    </xf>
    <xf numFmtId="49" fontId="16" fillId="0" borderId="0" xfId="13" applyNumberFormat="1" applyFont="1" applyAlignment="1" applyProtection="1">
      <alignment vertical="center" wrapText="1"/>
      <protection locked="0"/>
    </xf>
    <xf numFmtId="49" fontId="16" fillId="0" borderId="0" xfId="13" applyNumberFormat="1" applyFont="1" applyAlignment="1" applyProtection="1">
      <alignment horizontal="center" vertical="center"/>
      <protection locked="0"/>
    </xf>
    <xf numFmtId="0" fontId="15" fillId="0" borderId="6" xfId="13" quotePrefix="1" applyFont="1" applyBorder="1" applyAlignment="1">
      <alignment horizontal="center" vertical="center"/>
    </xf>
    <xf numFmtId="0" fontId="9" fillId="6" borderId="0" xfId="6" applyFont="1" applyFill="1">
      <alignment vertical="center"/>
    </xf>
    <xf numFmtId="168" fontId="38" fillId="6" borderId="6" xfId="5" applyNumberFormat="1" applyFont="1" applyFill="1" applyBorder="1"/>
    <xf numFmtId="0" fontId="12" fillId="13" borderId="11" xfId="8" applyFont="1" applyFill="1" applyBorder="1" applyAlignment="1">
      <alignment horizontal="center" vertical="center" wrapText="1"/>
    </xf>
    <xf numFmtId="0" fontId="0" fillId="0" borderId="9" xfId="0" applyBorder="1" applyAlignment="1">
      <alignment vertical="center" wrapText="1"/>
    </xf>
    <xf numFmtId="0" fontId="0" fillId="6" borderId="9" xfId="0" applyFill="1" applyBorder="1" applyAlignment="1">
      <alignment vertical="center" wrapText="1"/>
    </xf>
    <xf numFmtId="0" fontId="0" fillId="6" borderId="3" xfId="0" applyFill="1" applyBorder="1" applyAlignment="1">
      <alignment vertical="center" wrapText="1"/>
    </xf>
    <xf numFmtId="0" fontId="0" fillId="0" borderId="7" xfId="13" applyFont="1" applyBorder="1" applyAlignment="1">
      <alignment horizontal="left" vertical="center" wrapText="1"/>
    </xf>
    <xf numFmtId="169" fontId="0" fillId="0" borderId="9" xfId="1" applyNumberFormat="1" applyFont="1" applyBorder="1" applyAlignment="1">
      <alignment horizontal="center" vertical="center"/>
    </xf>
    <xf numFmtId="0" fontId="0" fillId="6" borderId="1" xfId="0" applyFill="1" applyBorder="1" applyAlignment="1">
      <alignment horizontal="left" vertical="top" wrapText="1"/>
    </xf>
    <xf numFmtId="0" fontId="35" fillId="6" borderId="1" xfId="0" applyFont="1" applyFill="1" applyBorder="1" applyAlignment="1">
      <alignment horizontal="left" vertical="top" wrapText="1"/>
    </xf>
    <xf numFmtId="0" fontId="0" fillId="0" borderId="9" xfId="13" applyFont="1" applyBorder="1" applyAlignment="1">
      <alignment horizontal="left" vertical="center" wrapText="1"/>
    </xf>
    <xf numFmtId="0" fontId="35" fillId="6" borderId="6" xfId="0" applyFont="1" applyFill="1" applyBorder="1" applyAlignment="1">
      <alignment horizontal="left" vertical="center" wrapText="1"/>
    </xf>
    <xf numFmtId="0" fontId="0" fillId="0" borderId="13" xfId="0" applyBorder="1" applyAlignment="1">
      <alignment vertical="center" wrapText="1"/>
    </xf>
    <xf numFmtId="0" fontId="0" fillId="0" borderId="12" xfId="0" applyBorder="1" applyAlignment="1">
      <alignment vertical="center" wrapText="1"/>
    </xf>
    <xf numFmtId="0" fontId="1" fillId="0" borderId="6" xfId="9" applyBorder="1" applyAlignment="1">
      <alignment horizontal="center" vertical="center"/>
    </xf>
    <xf numFmtId="0" fontId="1" fillId="0" borderId="6" xfId="9" applyBorder="1" applyAlignment="1">
      <alignment horizontal="center" vertical="center" wrapText="1"/>
    </xf>
    <xf numFmtId="9" fontId="1" fillId="0" borderId="6" xfId="17" applyFont="1" applyBorder="1" applyAlignment="1">
      <alignment horizontal="center" vertical="center"/>
    </xf>
    <xf numFmtId="9" fontId="1" fillId="0" borderId="6" xfId="9" applyNumberFormat="1" applyBorder="1" applyAlignment="1">
      <alignment horizontal="center" vertical="center"/>
    </xf>
    <xf numFmtId="1" fontId="35" fillId="0" borderId="6" xfId="5" applyNumberFormat="1" applyFont="1" applyFill="1" applyBorder="1" applyAlignment="1">
      <alignment vertical="center" wrapText="1"/>
    </xf>
    <xf numFmtId="0" fontId="1" fillId="0" borderId="6" xfId="9" applyBorder="1" applyAlignment="1">
      <alignment horizontal="left" vertical="center" wrapText="1"/>
    </xf>
    <xf numFmtId="0" fontId="25" fillId="0" borderId="6" xfId="13" applyFont="1" applyBorder="1" applyAlignment="1">
      <alignment horizontal="center" vertical="center"/>
    </xf>
    <xf numFmtId="0" fontId="25" fillId="13" borderId="6" xfId="8" applyFont="1" applyFill="1" applyBorder="1" applyAlignment="1">
      <alignment horizontal="left" vertical="center" wrapText="1"/>
    </xf>
    <xf numFmtId="0" fontId="25" fillId="0" borderId="6" xfId="13" applyFont="1" applyBorder="1" applyAlignment="1">
      <alignment horizontal="center" vertical="top"/>
    </xf>
    <xf numFmtId="0" fontId="1" fillId="6" borderId="6" xfId="8" applyFill="1" applyBorder="1" applyAlignment="1">
      <alignment horizontal="left" vertical="center" wrapText="1"/>
    </xf>
    <xf numFmtId="0" fontId="1" fillId="6" borderId="6" xfId="8" applyFill="1" applyBorder="1">
      <alignment vertical="center"/>
    </xf>
    <xf numFmtId="0" fontId="1" fillId="6" borderId="6" xfId="8" applyFill="1" applyBorder="1" applyAlignment="1">
      <alignment vertical="center" wrapText="1"/>
    </xf>
    <xf numFmtId="0" fontId="19" fillId="0" borderId="6" xfId="16" applyBorder="1" applyAlignment="1"/>
    <xf numFmtId="0" fontId="1" fillId="0" borderId="6" xfId="7" applyBorder="1" applyAlignment="1">
      <alignment wrapText="1"/>
    </xf>
    <xf numFmtId="0" fontId="19" fillId="0" borderId="6" xfId="16" applyBorder="1" applyAlignment="1">
      <alignment horizontal="center" vertical="center"/>
    </xf>
    <xf numFmtId="0" fontId="1" fillId="0" borderId="7" xfId="7" applyBorder="1" applyAlignment="1">
      <alignment vertical="center"/>
    </xf>
    <xf numFmtId="0" fontId="25" fillId="0" borderId="6" xfId="8" applyFont="1" applyBorder="1" applyAlignment="1">
      <alignment vertical="center" wrapText="1"/>
    </xf>
    <xf numFmtId="0" fontId="1" fillId="0" borderId="2" xfId="8" applyBorder="1">
      <alignment vertical="center"/>
    </xf>
    <xf numFmtId="0" fontId="1" fillId="0" borderId="2" xfId="9" applyBorder="1" applyAlignment="1">
      <alignment horizontal="left" vertical="center" wrapText="1"/>
    </xf>
    <xf numFmtId="0" fontId="1" fillId="6" borderId="6" xfId="8" applyFill="1" applyBorder="1" applyAlignment="1">
      <alignment horizontal="left" vertical="center"/>
    </xf>
    <xf numFmtId="0" fontId="25" fillId="13" borderId="6" xfId="9" applyFont="1" applyFill="1" applyBorder="1" applyAlignment="1">
      <alignment horizontal="center" vertical="center"/>
    </xf>
    <xf numFmtId="168" fontId="4" fillId="0" borderId="6" xfId="5" applyNumberFormat="1" applyFont="1" applyBorder="1"/>
    <xf numFmtId="168" fontId="4" fillId="0" borderId="6" xfId="1" applyNumberFormat="1" applyFont="1" applyBorder="1"/>
    <xf numFmtId="43" fontId="4" fillId="6" borderId="6" xfId="2" applyNumberFormat="1" applyFont="1" applyFill="1" applyBorder="1" applyAlignment="1">
      <alignment horizontal="center"/>
    </xf>
    <xf numFmtId="169" fontId="4" fillId="6" borderId="6" xfId="2" applyNumberFormat="1" applyFont="1" applyFill="1" applyBorder="1"/>
    <xf numFmtId="169" fontId="4" fillId="6" borderId="6" xfId="2" applyNumberFormat="1" applyFont="1" applyFill="1" applyBorder="1" applyAlignment="1">
      <alignment horizontal="center"/>
    </xf>
    <xf numFmtId="0" fontId="4" fillId="13" borderId="6" xfId="2" applyFont="1" applyFill="1" applyBorder="1" applyAlignment="1">
      <alignment wrapText="1"/>
    </xf>
    <xf numFmtId="0" fontId="4" fillId="15" borderId="6" xfId="2" applyFont="1" applyFill="1" applyBorder="1"/>
    <xf numFmtId="3" fontId="0" fillId="6" borderId="6" xfId="13" applyNumberFormat="1" applyFont="1" applyFill="1" applyBorder="1" applyAlignment="1">
      <alignment horizontal="right" vertical="center"/>
    </xf>
    <xf numFmtId="0" fontId="35" fillId="0" borderId="6" xfId="0" applyFont="1" applyBorder="1" applyAlignment="1">
      <alignment vertical="center" wrapText="1"/>
    </xf>
    <xf numFmtId="164" fontId="35" fillId="6" borderId="6" xfId="23" applyNumberFormat="1" applyFont="1" applyFill="1" applyBorder="1" applyAlignment="1">
      <alignment horizontal="center" vertical="center"/>
    </xf>
    <xf numFmtId="170" fontId="35" fillId="6" borderId="6" xfId="23" applyNumberFormat="1" applyFont="1" applyFill="1" applyBorder="1" applyAlignment="1">
      <alignment horizontal="center" vertical="center"/>
    </xf>
    <xf numFmtId="0" fontId="35" fillId="6" borderId="6" xfId="0" applyFont="1" applyFill="1" applyBorder="1" applyAlignment="1">
      <alignment vertical="center" wrapText="1"/>
    </xf>
    <xf numFmtId="0" fontId="9" fillId="0" borderId="6" xfId="13" applyFont="1" applyBorder="1">
      <alignment vertical="center"/>
    </xf>
    <xf numFmtId="0" fontId="9" fillId="0" borderId="2" xfId="13" applyFont="1" applyBorder="1" applyAlignment="1">
      <alignment horizontal="left" vertical="center"/>
    </xf>
    <xf numFmtId="0" fontId="9" fillId="0" borderId="2" xfId="13" applyFont="1" applyBorder="1" applyAlignment="1">
      <alignment vertical="center" wrapText="1"/>
    </xf>
    <xf numFmtId="0" fontId="9" fillId="0" borderId="6" xfId="13" applyFont="1" applyBorder="1" applyAlignment="1">
      <alignment vertical="center" wrapText="1"/>
    </xf>
    <xf numFmtId="0" fontId="8" fillId="0" borderId="2" xfId="13" applyFont="1" applyBorder="1">
      <alignment vertical="center"/>
    </xf>
    <xf numFmtId="0" fontId="8" fillId="0" borderId="3" xfId="13" applyFont="1" applyBorder="1">
      <alignment vertical="center"/>
    </xf>
    <xf numFmtId="49" fontId="15" fillId="0" borderId="0" xfId="13" applyNumberFormat="1" applyFont="1" applyAlignment="1" applyProtection="1">
      <alignment horizontal="left" vertical="center"/>
      <protection locked="0"/>
    </xf>
    <xf numFmtId="0" fontId="9" fillId="0" borderId="2" xfId="13" applyFont="1" applyBorder="1" applyAlignment="1">
      <alignment horizontal="left" vertical="center" wrapText="1"/>
    </xf>
    <xf numFmtId="0" fontId="22" fillId="0" borderId="6" xfId="13" applyFont="1" applyBorder="1" applyAlignment="1">
      <alignment horizontal="center" vertical="center" wrapText="1"/>
    </xf>
    <xf numFmtId="38" fontId="4" fillId="6" borderId="6" xfId="2" applyNumberFormat="1" applyFont="1" applyFill="1" applyBorder="1"/>
    <xf numFmtId="43" fontId="4" fillId="13" borderId="6" xfId="1" applyFont="1" applyFill="1" applyBorder="1"/>
    <xf numFmtId="168" fontId="4" fillId="13" borderId="6" xfId="5" applyNumberFormat="1" applyFont="1" applyFill="1" applyBorder="1" applyAlignment="1">
      <alignment horizontal="center"/>
    </xf>
    <xf numFmtId="43" fontId="4" fillId="13" borderId="6" xfId="1" applyFont="1" applyFill="1" applyBorder="1" applyAlignment="1">
      <alignment horizontal="center"/>
    </xf>
    <xf numFmtId="0" fontId="29" fillId="0" borderId="6" xfId="0" applyFont="1" applyBorder="1" applyAlignment="1">
      <alignment horizontal="center" vertical="center"/>
    </xf>
    <xf numFmtId="0" fontId="9" fillId="0" borderId="0" xfId="2" applyFont="1"/>
    <xf numFmtId="0" fontId="21" fillId="0" borderId="0" xfId="2" applyFont="1"/>
    <xf numFmtId="0" fontId="9" fillId="0" borderId="0" xfId="2" applyFont="1" applyAlignment="1">
      <alignment horizontal="center"/>
    </xf>
    <xf numFmtId="0" fontId="4" fillId="0" borderId="6" xfId="2" applyFont="1" applyBorder="1"/>
    <xf numFmtId="0" fontId="6" fillId="0" borderId="6" xfId="2" applyFont="1" applyBorder="1"/>
    <xf numFmtId="40" fontId="4" fillId="0" borderId="6" xfId="2" applyNumberFormat="1" applyFont="1" applyBorder="1"/>
    <xf numFmtId="167" fontId="4" fillId="0" borderId="6" xfId="5" applyFont="1" applyBorder="1"/>
    <xf numFmtId="43" fontId="4" fillId="0" borderId="6" xfId="1" applyFont="1" applyBorder="1"/>
    <xf numFmtId="0" fontId="4" fillId="0" borderId="6" xfId="2" applyFont="1" applyBorder="1" applyAlignment="1">
      <alignment wrapText="1"/>
    </xf>
    <xf numFmtId="0" fontId="0" fillId="0" borderId="2" xfId="13" applyFont="1" applyBorder="1" applyAlignment="1">
      <alignment vertical="center" wrapText="1"/>
    </xf>
    <xf numFmtId="0" fontId="0" fillId="0" borderId="9" xfId="13" applyFont="1" applyBorder="1" applyAlignment="1">
      <alignment vertical="center" wrapText="1"/>
    </xf>
    <xf numFmtId="0" fontId="0" fillId="0" borderId="4" xfId="13" applyFont="1" applyBorder="1" applyAlignment="1">
      <alignment vertical="top" wrapText="1"/>
    </xf>
    <xf numFmtId="0" fontId="0" fillId="0" borderId="2" xfId="13" quotePrefix="1" applyFont="1" applyBorder="1" applyAlignment="1">
      <alignment vertical="center" wrapText="1"/>
    </xf>
    <xf numFmtId="0" fontId="0" fillId="0" borderId="14" xfId="13" applyFont="1" applyBorder="1" applyAlignment="1">
      <alignment vertical="top" wrapText="1"/>
    </xf>
    <xf numFmtId="0" fontId="0" fillId="0" borderId="2" xfId="13" quotePrefix="1" applyFont="1" applyBorder="1" applyAlignment="1">
      <alignment vertical="top" wrapText="1"/>
    </xf>
    <xf numFmtId="169" fontId="0" fillId="0" borderId="6" xfId="1" applyNumberFormat="1" applyFont="1" applyBorder="1" applyAlignment="1">
      <alignment horizontal="left" vertical="center" wrapText="1"/>
    </xf>
    <xf numFmtId="0" fontId="0" fillId="0" borderId="7" xfId="13" applyFont="1" applyBorder="1" applyAlignment="1">
      <alignment vertical="top" wrapText="1"/>
    </xf>
    <xf numFmtId="0" fontId="29" fillId="0" borderId="4" xfId="7" applyFont="1" applyBorder="1" applyAlignment="1">
      <alignment vertical="center" wrapText="1"/>
    </xf>
    <xf numFmtId="0" fontId="29" fillId="0" borderId="2" xfId="7" applyFont="1" applyBorder="1" applyAlignment="1">
      <alignment horizontal="center" vertical="center"/>
    </xf>
    <xf numFmtId="0" fontId="29" fillId="0" borderId="7" xfId="7" applyFont="1" applyBorder="1" applyAlignment="1">
      <alignment horizontal="center" vertical="center"/>
    </xf>
    <xf numFmtId="0" fontId="29" fillId="0" borderId="4" xfId="7" applyFont="1" applyBorder="1" applyAlignment="1">
      <alignment horizontal="center" vertical="center"/>
    </xf>
    <xf numFmtId="49" fontId="17" fillId="0" borderId="10" xfId="13" applyNumberFormat="1" applyFont="1" applyBorder="1" applyProtection="1">
      <alignment vertical="center"/>
      <protection locked="0"/>
    </xf>
    <xf numFmtId="49" fontId="15" fillId="0" borderId="0" xfId="13" applyNumberFormat="1" applyFont="1" applyProtection="1">
      <alignment vertical="center"/>
      <protection locked="0"/>
    </xf>
    <xf numFmtId="49" fontId="17" fillId="0" borderId="0" xfId="13" applyNumberFormat="1" applyFont="1" applyProtection="1">
      <alignment vertical="center"/>
      <protection locked="0"/>
    </xf>
    <xf numFmtId="49" fontId="16" fillId="0" borderId="0" xfId="13" applyNumberFormat="1" applyFont="1" applyProtection="1">
      <alignment vertical="center"/>
      <protection locked="0"/>
    </xf>
    <xf numFmtId="49" fontId="16" fillId="0" borderId="0" xfId="13" applyNumberFormat="1" applyFont="1" applyAlignment="1" applyProtection="1">
      <alignment horizontal="left" vertical="center"/>
      <protection locked="0"/>
    </xf>
    <xf numFmtId="49" fontId="10" fillId="0" borderId="0" xfId="13" applyNumberFormat="1" applyFont="1" applyAlignment="1" applyProtection="1">
      <alignment horizontal="left" vertical="center"/>
      <protection locked="0"/>
    </xf>
    <xf numFmtId="49" fontId="17" fillId="0" borderId="8" xfId="13" applyNumberFormat="1" applyFont="1" applyBorder="1" applyProtection="1">
      <alignment vertical="center"/>
      <protection locked="0"/>
    </xf>
    <xf numFmtId="49" fontId="15" fillId="0" borderId="11" xfId="13" applyNumberFormat="1" applyFont="1" applyBorder="1" applyProtection="1">
      <alignment vertical="center"/>
      <protection locked="0"/>
    </xf>
    <xf numFmtId="0" fontId="15" fillId="0" borderId="11" xfId="13" quotePrefix="1" applyFont="1" applyBorder="1">
      <alignment vertical="center"/>
    </xf>
    <xf numFmtId="0" fontId="28" fillId="0" borderId="6" xfId="16" applyFont="1" applyBorder="1" applyAlignment="1">
      <alignment horizontal="left" vertical="center" indent="1"/>
    </xf>
    <xf numFmtId="49" fontId="19" fillId="0" borderId="6" xfId="16" applyNumberFormat="1" applyBorder="1" applyAlignment="1" applyProtection="1">
      <alignment vertical="center" wrapText="1"/>
      <protection locked="0"/>
    </xf>
    <xf numFmtId="49" fontId="19" fillId="0" borderId="8" xfId="16" applyNumberFormat="1" applyBorder="1" applyAlignment="1" applyProtection="1">
      <alignment vertical="center" wrapText="1"/>
      <protection locked="0"/>
    </xf>
    <xf numFmtId="49" fontId="1" fillId="6" borderId="6" xfId="13" applyNumberFormat="1" applyFill="1" applyBorder="1" applyAlignment="1" applyProtection="1">
      <alignment horizontal="left" vertical="center"/>
      <protection locked="0"/>
    </xf>
    <xf numFmtId="49" fontId="1" fillId="6" borderId="6" xfId="13" applyNumberFormat="1" applyFill="1" applyBorder="1" applyProtection="1">
      <alignment vertical="center"/>
      <protection locked="0"/>
    </xf>
    <xf numFmtId="0" fontId="34" fillId="16" borderId="6" xfId="8" applyFont="1" applyFill="1" applyBorder="1" applyAlignment="1">
      <alignment vertical="top" wrapText="1"/>
    </xf>
    <xf numFmtId="40" fontId="4" fillId="6" borderId="6" xfId="1" applyNumberFormat="1" applyFont="1" applyFill="1" applyBorder="1"/>
    <xf numFmtId="167" fontId="4" fillId="6" borderId="6" xfId="1" applyNumberFormat="1" applyFont="1" applyFill="1" applyBorder="1"/>
    <xf numFmtId="167" fontId="4" fillId="15" borderId="6" xfId="5" applyFont="1" applyFill="1" applyBorder="1"/>
    <xf numFmtId="0" fontId="39" fillId="6" borderId="6" xfId="2" applyFont="1" applyFill="1" applyBorder="1"/>
    <xf numFmtId="0" fontId="39" fillId="6" borderId="6" xfId="2" applyFont="1" applyFill="1" applyBorder="1" applyAlignment="1">
      <alignment wrapText="1"/>
    </xf>
    <xf numFmtId="0" fontId="39" fillId="15" borderId="6" xfId="2" applyFont="1" applyFill="1" applyBorder="1"/>
    <xf numFmtId="0" fontId="34" fillId="15" borderId="6" xfId="8" applyFont="1" applyFill="1" applyBorder="1" applyAlignment="1">
      <alignment vertical="top" wrapText="1"/>
    </xf>
    <xf numFmtId="0" fontId="1" fillId="0" borderId="6" xfId="13" applyBorder="1" applyAlignment="1">
      <alignment horizontal="center" vertical="center" wrapText="1"/>
    </xf>
    <xf numFmtId="0" fontId="27" fillId="0" borderId="3" xfId="16" applyFont="1" applyBorder="1" applyAlignment="1" applyProtection="1">
      <alignment horizontal="center" vertical="center"/>
    </xf>
    <xf numFmtId="0" fontId="29" fillId="0" borderId="6" xfId="7" applyFont="1" applyBorder="1" applyAlignment="1">
      <alignment horizontal="center" vertical="center"/>
    </xf>
    <xf numFmtId="0" fontId="29" fillId="0" borderId="6" xfId="7" applyFont="1" applyBorder="1" applyAlignment="1">
      <alignment horizontal="center" vertical="center" wrapText="1"/>
    </xf>
    <xf numFmtId="0" fontId="9" fillId="0" borderId="6" xfId="13" applyFont="1" applyBorder="1" applyAlignment="1">
      <alignment horizontal="left" vertical="center"/>
    </xf>
    <xf numFmtId="0" fontId="0" fillId="0" borderId="5" xfId="13" applyFont="1" applyBorder="1" applyAlignment="1">
      <alignment horizontal="left" vertical="top" wrapText="1"/>
    </xf>
    <xf numFmtId="0" fontId="0" fillId="0" borderId="12" xfId="13" applyFont="1" applyBorder="1" applyAlignment="1">
      <alignment horizontal="left" vertical="top" wrapText="1"/>
    </xf>
    <xf numFmtId="0" fontId="0" fillId="0" borderId="5" xfId="13" applyFont="1" applyBorder="1" applyAlignment="1">
      <alignment horizontal="left" vertical="center" wrapText="1"/>
    </xf>
    <xf numFmtId="0" fontId="0" fillId="0" borderId="12" xfId="13" applyFont="1" applyBorder="1" applyAlignment="1">
      <alignment horizontal="left" vertical="center" wrapText="1"/>
    </xf>
    <xf numFmtId="0" fontId="9" fillId="0" borderId="4" xfId="13" applyFont="1" applyBorder="1" applyAlignment="1">
      <alignment horizontal="left" vertical="center" wrapText="1"/>
    </xf>
    <xf numFmtId="0" fontId="1" fillId="0" borderId="6" xfId="13" applyBorder="1" applyAlignment="1">
      <alignment horizontal="center" vertical="top"/>
    </xf>
    <xf numFmtId="0" fontId="0" fillId="0" borderId="4" xfId="13" applyFont="1" applyBorder="1" applyAlignment="1">
      <alignment horizontal="left" vertical="top" wrapText="1"/>
    </xf>
    <xf numFmtId="0" fontId="0" fillId="0" borderId="14" xfId="13" applyFont="1" applyBorder="1" applyAlignment="1">
      <alignment horizontal="left" vertical="top" wrapText="1"/>
    </xf>
    <xf numFmtId="0" fontId="0" fillId="0" borderId="7" xfId="13" applyFont="1" applyBorder="1" applyAlignment="1">
      <alignment horizontal="left" vertical="top" wrapText="1"/>
    </xf>
    <xf numFmtId="0" fontId="1" fillId="0" borderId="6" xfId="13" applyBorder="1" applyAlignment="1">
      <alignment horizontal="center" vertical="center"/>
    </xf>
    <xf numFmtId="0" fontId="9" fillId="0" borderId="6" xfId="13" applyFont="1" applyBorder="1" applyAlignment="1">
      <alignment horizontal="left" vertical="top" wrapText="1"/>
    </xf>
    <xf numFmtId="0" fontId="25" fillId="0" borderId="13" xfId="8" applyFont="1" applyBorder="1" applyAlignment="1">
      <alignment horizontal="center" vertical="top" wrapText="1"/>
    </xf>
    <xf numFmtId="171" fontId="0" fillId="0" borderId="6" xfId="0" applyNumberFormat="1" applyBorder="1" applyAlignment="1">
      <alignment vertical="center"/>
    </xf>
    <xf numFmtId="171" fontId="0" fillId="0" borderId="6" xfId="0" applyNumberFormat="1" applyBorder="1" applyAlignment="1">
      <alignment vertical="center" wrapText="1"/>
    </xf>
    <xf numFmtId="0" fontId="34" fillId="13" borderId="6" xfId="0" applyFont="1" applyFill="1" applyBorder="1" applyAlignment="1">
      <alignment vertical="center" wrapText="1"/>
    </xf>
    <xf numFmtId="0" fontId="4" fillId="6" borderId="6" xfId="21" applyFont="1" applyFill="1" applyBorder="1"/>
    <xf numFmtId="168" fontId="4" fillId="6" borderId="6" xfId="5" applyNumberFormat="1" applyFont="1" applyFill="1" applyBorder="1" applyAlignment="1">
      <alignment vertical="center"/>
    </xf>
    <xf numFmtId="0" fontId="6" fillId="6" borderId="6" xfId="21" applyFont="1" applyFill="1" applyBorder="1"/>
    <xf numFmtId="167" fontId="4" fillId="6" borderId="6" xfId="5" applyFont="1" applyFill="1" applyBorder="1" applyAlignment="1">
      <alignment vertical="center"/>
    </xf>
    <xf numFmtId="0" fontId="4" fillId="6" borderId="6" xfId="21" applyFont="1" applyFill="1" applyBorder="1" applyAlignment="1">
      <alignment vertical="center"/>
    </xf>
    <xf numFmtId="0" fontId="6" fillId="6" borderId="6" xfId="21" applyFont="1" applyFill="1" applyBorder="1" applyAlignment="1">
      <alignment vertical="center"/>
    </xf>
    <xf numFmtId="37" fontId="4" fillId="6" borderId="6" xfId="10" applyNumberFormat="1" applyFont="1" applyFill="1" applyBorder="1" applyAlignment="1">
      <alignment vertical="center"/>
    </xf>
    <xf numFmtId="0" fontId="4" fillId="6" borderId="6" xfId="21" applyFont="1" applyFill="1" applyBorder="1" applyAlignment="1">
      <alignment vertical="top" wrapText="1"/>
    </xf>
    <xf numFmtId="168" fontId="4" fillId="6" borderId="6" xfId="10" applyNumberFormat="1" applyFont="1" applyFill="1" applyBorder="1">
      <alignment vertical="center"/>
    </xf>
    <xf numFmtId="43" fontId="4" fillId="6" borderId="6" xfId="10" applyNumberFormat="1" applyFont="1" applyFill="1" applyBorder="1">
      <alignment vertical="center"/>
    </xf>
    <xf numFmtId="0" fontId="4" fillId="13" borderId="6" xfId="21" applyFont="1" applyFill="1" applyBorder="1"/>
    <xf numFmtId="168" fontId="4" fillId="13" borderId="6" xfId="5" applyNumberFormat="1" applyFont="1" applyFill="1" applyBorder="1" applyAlignment="1">
      <alignment vertical="center"/>
    </xf>
    <xf numFmtId="0" fontId="4" fillId="0" borderId="6" xfId="2" applyFont="1" applyBorder="1" applyAlignment="1">
      <alignment horizontal="center"/>
    </xf>
    <xf numFmtId="0" fontId="4" fillId="15" borderId="6" xfId="2" applyFont="1" applyFill="1" applyBorder="1" applyAlignment="1">
      <alignment horizontal="center"/>
    </xf>
    <xf numFmtId="0" fontId="4" fillId="13" borderId="6" xfId="21" applyFont="1" applyFill="1" applyBorder="1" applyAlignment="1">
      <alignment horizontal="center"/>
    </xf>
    <xf numFmtId="0" fontId="4" fillId="6" borderId="6" xfId="21" applyFont="1" applyFill="1" applyBorder="1" applyAlignment="1">
      <alignment horizontal="center"/>
    </xf>
    <xf numFmtId="0" fontId="4" fillId="6" borderId="6" xfId="21" applyFont="1" applyFill="1" applyBorder="1" applyAlignment="1">
      <alignment horizontal="center" vertical="center"/>
    </xf>
    <xf numFmtId="165" fontId="0" fillId="0" borderId="6" xfId="27" applyFont="1" applyFill="1" applyBorder="1" applyAlignment="1">
      <alignment horizontal="center" vertical="center"/>
    </xf>
    <xf numFmtId="0" fontId="1" fillId="6" borderId="2" xfId="8" applyFill="1" applyBorder="1" applyAlignment="1">
      <alignment horizontal="left" vertical="center" wrapText="1"/>
    </xf>
    <xf numFmtId="0" fontId="1" fillId="6" borderId="6" xfId="0" applyFont="1" applyFill="1" applyBorder="1" applyAlignment="1">
      <alignment vertical="center" wrapText="1"/>
    </xf>
    <xf numFmtId="9" fontId="0" fillId="0" borderId="6" xfId="9" applyNumberFormat="1" applyFont="1" applyBorder="1" applyAlignment="1">
      <alignment horizontal="left" vertical="center"/>
    </xf>
    <xf numFmtId="0" fontId="25" fillId="13" borderId="6" xfId="8" applyFont="1" applyFill="1" applyBorder="1" applyAlignment="1">
      <alignment horizontal="left" vertical="center"/>
    </xf>
    <xf numFmtId="0" fontId="4" fillId="6" borderId="5" xfId="21" applyFont="1" applyFill="1" applyBorder="1"/>
    <xf numFmtId="43" fontId="4" fillId="6" borderId="5" xfId="10" applyNumberFormat="1" applyFont="1" applyFill="1" applyBorder="1">
      <alignment vertical="center"/>
    </xf>
    <xf numFmtId="0" fontId="6" fillId="6" borderId="5" xfId="21" applyFont="1" applyFill="1" applyBorder="1"/>
    <xf numFmtId="0" fontId="4" fillId="6" borderId="5" xfId="21" applyFont="1" applyFill="1" applyBorder="1" applyAlignment="1">
      <alignment horizontal="center"/>
    </xf>
    <xf numFmtId="168" fontId="4" fillId="6" borderId="5" xfId="10" applyNumberFormat="1" applyFont="1" applyFill="1" applyBorder="1">
      <alignment vertical="center"/>
    </xf>
    <xf numFmtId="0" fontId="25" fillId="6" borderId="6" xfId="8" applyFont="1" applyFill="1" applyBorder="1" applyAlignment="1">
      <alignment horizontal="left" vertical="center"/>
    </xf>
    <xf numFmtId="3" fontId="1" fillId="0" borderId="6" xfId="7" applyNumberFormat="1" applyBorder="1" applyAlignment="1">
      <alignment horizontal="center"/>
    </xf>
    <xf numFmtId="0" fontId="1" fillId="0" borderId="2" xfId="21" applyBorder="1" applyAlignment="1">
      <alignment vertical="center"/>
    </xf>
    <xf numFmtId="169" fontId="9" fillId="0" borderId="6" xfId="1" applyNumberFormat="1" applyFont="1" applyBorder="1" applyAlignment="1">
      <alignment horizontal="center" vertical="center" wrapText="1"/>
    </xf>
    <xf numFmtId="0" fontId="25" fillId="6" borderId="6" xfId="8" applyFont="1" applyFill="1" applyBorder="1" applyAlignment="1">
      <alignment vertical="center" wrapText="1"/>
    </xf>
    <xf numFmtId="14" fontId="29" fillId="0" borderId="6" xfId="0" applyNumberFormat="1" applyFont="1" applyBorder="1" applyAlignment="1">
      <alignment horizontal="left" vertical="center"/>
    </xf>
    <xf numFmtId="14" fontId="29" fillId="0" borderId="6" xfId="0" applyNumberFormat="1" applyFont="1" applyBorder="1" applyAlignment="1">
      <alignment horizontal="left" vertical="center" wrapText="1"/>
    </xf>
    <xf numFmtId="0" fontId="34" fillId="13" borderId="11" xfId="8" applyFont="1" applyFill="1" applyBorder="1" applyAlignment="1">
      <alignment vertical="center" wrapText="1"/>
    </xf>
    <xf numFmtId="0" fontId="25" fillId="6" borderId="6" xfId="0" applyFont="1" applyFill="1" applyBorder="1" applyAlignment="1">
      <alignment vertical="center" wrapText="1"/>
    </xf>
    <xf numFmtId="0" fontId="1" fillId="0" borderId="4" xfId="7" applyBorder="1" applyAlignment="1">
      <alignment vertical="center" wrapText="1"/>
    </xf>
    <xf numFmtId="0" fontId="1" fillId="0" borderId="4" xfId="21" applyBorder="1" applyAlignment="1">
      <alignment vertical="top" wrapText="1"/>
    </xf>
    <xf numFmtId="0" fontId="1" fillId="0" borderId="6" xfId="21" applyBorder="1" applyAlignment="1">
      <alignment horizontal="center" vertical="center"/>
    </xf>
    <xf numFmtId="0" fontId="0" fillId="0" borderId="6" xfId="9" applyFont="1" applyBorder="1" applyAlignment="1">
      <alignment vertical="center" wrapText="1"/>
    </xf>
    <xf numFmtId="0" fontId="0" fillId="0" borderId="18" xfId="0" applyBorder="1" applyAlignment="1">
      <alignment vertical="center" wrapText="1"/>
    </xf>
    <xf numFmtId="0" fontId="0" fillId="0" borderId="6" xfId="26" applyFont="1" applyBorder="1" applyAlignment="1">
      <alignment horizontal="left" vertical="center" wrapText="1"/>
    </xf>
    <xf numFmtId="1" fontId="0" fillId="0" borderId="6" xfId="25" applyNumberFormat="1" applyFont="1" applyFill="1" applyBorder="1" applyAlignment="1">
      <alignment vertical="center" wrapText="1"/>
    </xf>
    <xf numFmtId="9" fontId="0" fillId="0" borderId="6" xfId="26" applyNumberFormat="1" applyFont="1" applyBorder="1" applyAlignment="1">
      <alignment horizontal="center" vertical="center"/>
    </xf>
    <xf numFmtId="0" fontId="0" fillId="0" borderId="6" xfId="26" applyFont="1" applyBorder="1" applyAlignment="1">
      <alignment horizontal="center" vertical="center" wrapText="1"/>
    </xf>
    <xf numFmtId="10" fontId="0" fillId="0" borderId="6" xfId="9" applyNumberFormat="1" applyFont="1" applyBorder="1" applyAlignment="1">
      <alignment horizontal="center" vertical="center"/>
    </xf>
    <xf numFmtId="0" fontId="0" fillId="0" borderId="6" xfId="9" applyFont="1" applyBorder="1" applyAlignment="1">
      <alignment horizontal="left" vertical="top" wrapText="1"/>
    </xf>
    <xf numFmtId="0" fontId="0" fillId="0" borderId="5" xfId="0" applyBorder="1" applyAlignment="1">
      <alignment horizontal="left" vertical="center" wrapText="1"/>
    </xf>
    <xf numFmtId="1" fontId="0" fillId="0" borderId="5" xfId="10" applyNumberFormat="1" applyFont="1" applyFill="1" applyBorder="1" applyAlignment="1">
      <alignment horizontal="left" vertical="center" wrapText="1"/>
    </xf>
    <xf numFmtId="0" fontId="0" fillId="0" borderId="5" xfId="0" applyBorder="1" applyAlignment="1">
      <alignment horizontal="center" vertical="center"/>
    </xf>
    <xf numFmtId="172" fontId="0" fillId="0" borderId="5" xfId="0" applyNumberFormat="1" applyBorder="1" applyAlignment="1">
      <alignment horizontal="center" vertical="center"/>
    </xf>
    <xf numFmtId="0" fontId="25" fillId="6" borderId="6" xfId="13" applyFont="1" applyFill="1" applyBorder="1" applyAlignment="1">
      <alignment horizontal="center" vertical="center"/>
    </xf>
    <xf numFmtId="0" fontId="0" fillId="0" borderId="6" xfId="13" applyFont="1" applyBorder="1" applyAlignment="1">
      <alignment vertical="center" wrapText="1"/>
    </xf>
    <xf numFmtId="170" fontId="25" fillId="0" borderId="10" xfId="13" applyNumberFormat="1" applyFont="1" applyBorder="1">
      <alignment vertical="center"/>
    </xf>
    <xf numFmtId="3" fontId="0" fillId="0" borderId="6" xfId="13" applyNumberFormat="1" applyFont="1" applyBorder="1" applyAlignment="1">
      <alignment horizontal="right" vertical="center"/>
    </xf>
    <xf numFmtId="0" fontId="25" fillId="0" borderId="6" xfId="13" applyFont="1" applyBorder="1">
      <alignment vertical="center"/>
    </xf>
    <xf numFmtId="0" fontId="25" fillId="0" borderId="2" xfId="13" applyFont="1" applyBorder="1" applyAlignment="1">
      <alignment horizontal="left" vertical="center"/>
    </xf>
    <xf numFmtId="0" fontId="25" fillId="0" borderId="3" xfId="13" applyFont="1" applyBorder="1" applyAlignment="1">
      <alignment horizontal="left" vertical="center"/>
    </xf>
    <xf numFmtId="170" fontId="0" fillId="0" borderId="3" xfId="13" applyNumberFormat="1" applyFont="1" applyBorder="1">
      <alignment vertical="center"/>
    </xf>
    <xf numFmtId="0" fontId="0" fillId="0" borderId="9" xfId="13" applyFont="1" applyBorder="1" applyAlignment="1">
      <alignment horizontal="left" vertical="top" wrapText="1"/>
    </xf>
    <xf numFmtId="0" fontId="0" fillId="0" borderId="6" xfId="13" quotePrefix="1" applyFont="1" applyBorder="1" applyAlignment="1">
      <alignment horizontal="left" vertical="center" wrapText="1"/>
    </xf>
    <xf numFmtId="0" fontId="0" fillId="0" borderId="6" xfId="13" applyFont="1" applyBorder="1">
      <alignment vertical="center"/>
    </xf>
    <xf numFmtId="0" fontId="0" fillId="0" borderId="9" xfId="13" applyFont="1" applyBorder="1" applyAlignment="1">
      <alignment vertical="top" wrapText="1"/>
    </xf>
    <xf numFmtId="169" fontId="0" fillId="0" borderId="6" xfId="1" applyNumberFormat="1" applyFont="1" applyBorder="1" applyAlignment="1">
      <alignment vertical="center" wrapText="1"/>
    </xf>
    <xf numFmtId="0" fontId="0" fillId="0" borderId="6" xfId="13" quotePrefix="1" applyFont="1" applyBorder="1" applyAlignment="1">
      <alignment horizontal="center" vertical="center"/>
    </xf>
    <xf numFmtId="0" fontId="0" fillId="0" borderId="0" xfId="13" applyFont="1">
      <alignment vertical="center"/>
    </xf>
    <xf numFmtId="0" fontId="25" fillId="0" borderId="2" xfId="13" applyFont="1" applyBorder="1" applyAlignment="1">
      <alignment horizontal="left" vertical="center" wrapText="1"/>
    </xf>
    <xf numFmtId="0" fontId="25" fillId="0" borderId="3" xfId="13" applyFont="1" applyBorder="1" applyAlignment="1">
      <alignment horizontal="left" vertical="center" wrapText="1"/>
    </xf>
    <xf numFmtId="0" fontId="25" fillId="0" borderId="9" xfId="13" applyFont="1" applyBorder="1" applyAlignment="1">
      <alignment horizontal="left" vertical="center" wrapText="1"/>
    </xf>
    <xf numFmtId="0" fontId="0" fillId="0" borderId="5" xfId="13" applyFont="1" applyBorder="1" applyAlignment="1">
      <alignment vertical="center" wrapText="1"/>
    </xf>
    <xf numFmtId="0" fontId="0" fillId="0" borderId="13" xfId="13" applyFont="1" applyBorder="1" applyAlignment="1">
      <alignment vertical="center" wrapText="1"/>
    </xf>
    <xf numFmtId="3" fontId="25" fillId="0" borderId="2" xfId="13" applyNumberFormat="1" applyFont="1" applyBorder="1" applyAlignment="1">
      <alignment horizontal="right" vertical="center" wrapText="1"/>
    </xf>
    <xf numFmtId="0" fontId="0" fillId="6" borderId="6" xfId="13" applyFont="1" applyFill="1" applyBorder="1" applyAlignment="1">
      <alignment horizontal="left" vertical="center" wrapText="1"/>
    </xf>
    <xf numFmtId="0" fontId="0" fillId="6" borderId="9" xfId="13" applyFont="1" applyFill="1" applyBorder="1" applyAlignment="1">
      <alignment horizontal="left" vertical="center"/>
    </xf>
    <xf numFmtId="0" fontId="0" fillId="6" borderId="2" xfId="13" applyFont="1" applyFill="1" applyBorder="1" applyAlignment="1">
      <alignment horizontal="center" vertical="center" wrapText="1"/>
    </xf>
    <xf numFmtId="3" fontId="0" fillId="6" borderId="2" xfId="13" applyNumberFormat="1" applyFont="1" applyFill="1" applyBorder="1" applyAlignment="1">
      <alignment horizontal="right" vertical="center" wrapText="1"/>
    </xf>
    <xf numFmtId="0" fontId="0" fillId="0" borderId="9" xfId="13" applyFont="1" applyBorder="1" applyAlignment="1">
      <alignment horizontal="left" vertical="center"/>
    </xf>
    <xf numFmtId="0" fontId="0" fillId="0" borderId="2" xfId="13" applyFont="1" applyBorder="1" applyAlignment="1">
      <alignment horizontal="center" vertical="center" wrapText="1"/>
    </xf>
    <xf numFmtId="3" fontId="0" fillId="0" borderId="2" xfId="13" applyNumberFormat="1" applyFont="1" applyBorder="1" applyAlignment="1">
      <alignment horizontal="right" vertical="center" wrapText="1"/>
    </xf>
    <xf numFmtId="41" fontId="0" fillId="0" borderId="6" xfId="13" applyNumberFormat="1" applyFont="1" applyBorder="1" applyAlignment="1">
      <alignment horizontal="center" vertical="center"/>
    </xf>
    <xf numFmtId="0" fontId="0" fillId="0" borderId="14" xfId="13" applyFont="1" applyBorder="1" applyAlignment="1">
      <alignment vertical="center" wrapText="1"/>
    </xf>
    <xf numFmtId="0" fontId="0" fillId="0" borderId="9" xfId="13" applyFont="1" applyBorder="1" applyAlignment="1">
      <alignment horizontal="center" vertical="center"/>
    </xf>
    <xf numFmtId="3" fontId="0" fillId="0" borderId="9" xfId="13" applyNumberFormat="1" applyFont="1" applyBorder="1" applyAlignment="1">
      <alignment horizontal="right" vertical="center"/>
    </xf>
    <xf numFmtId="0" fontId="25" fillId="0" borderId="2" xfId="13" quotePrefix="1" applyFont="1" applyBorder="1" applyAlignment="1">
      <alignment horizontal="left" vertical="center" wrapText="1"/>
    </xf>
    <xf numFmtId="0" fontId="25" fillId="0" borderId="3" xfId="13" quotePrefix="1" applyFont="1" applyBorder="1" applyAlignment="1">
      <alignment horizontal="left" vertical="center" wrapText="1"/>
    </xf>
    <xf numFmtId="0" fontId="25" fillId="0" borderId="9" xfId="13" quotePrefix="1" applyFont="1" applyBorder="1" applyAlignment="1">
      <alignment horizontal="left" vertical="center" wrapText="1"/>
    </xf>
    <xf numFmtId="0" fontId="0" fillId="0" borderId="2" xfId="13" applyFont="1" applyBorder="1" applyAlignment="1">
      <alignment horizontal="left" vertical="center" wrapText="1"/>
    </xf>
    <xf numFmtId="0" fontId="0" fillId="0" borderId="2" xfId="13" applyFont="1" applyBorder="1" applyAlignment="1">
      <alignment horizontal="left" vertical="center"/>
    </xf>
    <xf numFmtId="0" fontId="25" fillId="0" borderId="2" xfId="13" applyFont="1" applyBorder="1">
      <alignment vertical="center"/>
    </xf>
    <xf numFmtId="0" fontId="25" fillId="0" borderId="3" xfId="13" applyFont="1" applyBorder="1">
      <alignment vertical="center"/>
    </xf>
    <xf numFmtId="0" fontId="25" fillId="0" borderId="9" xfId="13" applyFont="1" applyBorder="1">
      <alignment vertical="center"/>
    </xf>
    <xf numFmtId="169" fontId="25" fillId="0" borderId="6" xfId="13" applyNumberFormat="1" applyFont="1" applyBorder="1">
      <alignment vertical="center"/>
    </xf>
    <xf numFmtId="0" fontId="0" fillId="0" borderId="2" xfId="13" applyFont="1" applyBorder="1" applyAlignment="1">
      <alignment horizontal="left" vertical="top" wrapText="1"/>
    </xf>
    <xf numFmtId="0" fontId="0" fillId="0" borderId="2" xfId="13" applyFont="1" applyBorder="1" applyAlignment="1">
      <alignment vertical="top" wrapText="1"/>
    </xf>
    <xf numFmtId="164" fontId="0" fillId="0" borderId="6" xfId="22" applyFont="1" applyBorder="1" applyAlignment="1">
      <alignment horizontal="center" vertical="top"/>
    </xf>
    <xf numFmtId="0" fontId="0" fillId="0" borderId="4" xfId="13" applyFont="1" applyBorder="1" applyAlignment="1">
      <alignment vertical="top"/>
    </xf>
    <xf numFmtId="0" fontId="0" fillId="0" borderId="14" xfId="13" applyFont="1" applyBorder="1" applyAlignment="1">
      <alignment vertical="top"/>
    </xf>
    <xf numFmtId="0" fontId="0" fillId="0" borderId="7" xfId="13" applyFont="1" applyBorder="1" applyAlignment="1">
      <alignment vertical="top"/>
    </xf>
    <xf numFmtId="0" fontId="0" fillId="0" borderId="2" xfId="13" applyFont="1" applyBorder="1" applyAlignment="1">
      <alignment horizontal="left" vertical="top"/>
    </xf>
    <xf numFmtId="0" fontId="0" fillId="0" borderId="3" xfId="13" applyFont="1" applyBorder="1" applyAlignment="1">
      <alignment vertical="top" wrapText="1"/>
    </xf>
    <xf numFmtId="0" fontId="25" fillId="0" borderId="2" xfId="13" applyFont="1" applyBorder="1" applyAlignment="1">
      <alignment vertical="top"/>
    </xf>
    <xf numFmtId="0" fontId="25" fillId="0" borderId="3" xfId="13" applyFont="1" applyBorder="1" applyAlignment="1">
      <alignment vertical="top"/>
    </xf>
    <xf numFmtId="0" fontId="0" fillId="0" borderId="6" xfId="13" applyFont="1" applyBorder="1" applyAlignment="1">
      <alignment vertical="top"/>
    </xf>
    <xf numFmtId="0" fontId="25" fillId="0" borderId="6" xfId="13" applyFont="1" applyBorder="1" applyAlignment="1">
      <alignment vertical="top"/>
    </xf>
    <xf numFmtId="0" fontId="25" fillId="0" borderId="9" xfId="13" applyFont="1" applyBorder="1" applyAlignment="1">
      <alignment vertical="top"/>
    </xf>
    <xf numFmtId="164" fontId="25" fillId="0" borderId="6" xfId="22" applyFont="1" applyBorder="1" applyAlignment="1">
      <alignment vertical="top"/>
    </xf>
    <xf numFmtId="170" fontId="0" fillId="0" borderId="6" xfId="1" applyNumberFormat="1" applyFont="1" applyBorder="1" applyAlignment="1">
      <alignment vertical="top" wrapText="1"/>
    </xf>
    <xf numFmtId="0" fontId="0" fillId="0" borderId="0" xfId="13" applyFont="1" applyAlignment="1">
      <alignment vertical="top"/>
    </xf>
    <xf numFmtId="170" fontId="0" fillId="0" borderId="6" xfId="1" applyNumberFormat="1" applyFont="1" applyBorder="1" applyAlignment="1">
      <alignment horizontal="center" vertical="top"/>
    </xf>
    <xf numFmtId="164" fontId="0" fillId="0" borderId="6" xfId="22" applyFont="1" applyFill="1" applyBorder="1" applyAlignment="1">
      <alignment horizontal="center" vertical="top"/>
    </xf>
    <xf numFmtId="164" fontId="41" fillId="0" borderId="5" xfId="22" applyFont="1" applyFill="1" applyBorder="1" applyAlignment="1">
      <alignment vertical="top"/>
    </xf>
    <xf numFmtId="41" fontId="0" fillId="0" borderId="6" xfId="13" applyNumberFormat="1" applyFont="1" applyBorder="1" applyAlignment="1">
      <alignment horizontal="center" vertical="top"/>
    </xf>
    <xf numFmtId="164" fontId="41" fillId="0" borderId="6" xfId="22" applyFont="1" applyFill="1" applyBorder="1" applyAlignment="1">
      <alignment vertical="top"/>
    </xf>
    <xf numFmtId="0" fontId="0" fillId="0" borderId="5" xfId="13" applyFont="1" applyBorder="1" applyAlignment="1">
      <alignment vertical="top" wrapText="1"/>
    </xf>
    <xf numFmtId="0" fontId="0" fillId="0" borderId="13" xfId="13" applyFont="1" applyBorder="1" applyAlignment="1">
      <alignment vertical="top" wrapText="1"/>
    </xf>
    <xf numFmtId="164" fontId="0" fillId="0" borderId="12" xfId="22" applyFont="1" applyFill="1" applyBorder="1" applyAlignment="1">
      <alignment horizontal="center" vertical="top"/>
    </xf>
    <xf numFmtId="0" fontId="0" fillId="0" borderId="12" xfId="13" applyFont="1" applyBorder="1" applyAlignment="1">
      <alignment vertical="top" wrapText="1"/>
    </xf>
    <xf numFmtId="164" fontId="41" fillId="0" borderId="12" xfId="22" applyFont="1" applyFill="1" applyBorder="1" applyAlignment="1">
      <alignment vertical="top"/>
    </xf>
    <xf numFmtId="164" fontId="25" fillId="0" borderId="6" xfId="22" applyFont="1" applyFill="1" applyBorder="1" applyAlignment="1">
      <alignment vertical="top"/>
    </xf>
    <xf numFmtId="0" fontId="0" fillId="0" borderId="9" xfId="13" applyFont="1" applyBorder="1" applyAlignment="1">
      <alignment horizontal="center" vertical="center" wrapText="1"/>
    </xf>
    <xf numFmtId="164" fontId="0" fillId="0" borderId="6" xfId="22" applyFont="1" applyBorder="1" applyAlignment="1">
      <alignment horizontal="center" vertical="center"/>
    </xf>
    <xf numFmtId="0" fontId="0" fillId="0" borderId="4" xfId="13" applyFont="1" applyBorder="1" applyAlignment="1">
      <alignment horizontal="left" vertical="center" wrapText="1"/>
    </xf>
    <xf numFmtId="0" fontId="0" fillId="0" borderId="4" xfId="13" applyFont="1" applyBorder="1" applyAlignment="1">
      <alignment horizontal="center" vertical="center" wrapText="1"/>
    </xf>
    <xf numFmtId="0" fontId="0" fillId="0" borderId="14" xfId="13" applyFont="1" applyBorder="1" applyAlignment="1">
      <alignment horizontal="center" vertical="center" wrapText="1"/>
    </xf>
    <xf numFmtId="0" fontId="0" fillId="0" borderId="7" xfId="13" applyFont="1" applyBorder="1" applyAlignment="1">
      <alignment horizontal="center" vertical="center" wrapText="1"/>
    </xf>
    <xf numFmtId="0" fontId="0" fillId="0" borderId="6" xfId="13" applyFont="1" applyBorder="1" applyAlignment="1">
      <alignment horizontal="right" vertical="center" wrapText="1"/>
    </xf>
    <xf numFmtId="0" fontId="0" fillId="0" borderId="14" xfId="13" applyFont="1" applyBorder="1" applyAlignment="1">
      <alignment horizontal="left" vertical="center" wrapText="1"/>
    </xf>
    <xf numFmtId="164" fontId="0" fillId="0" borderId="0" xfId="22" applyFont="1" applyAlignment="1">
      <alignment vertical="center"/>
    </xf>
    <xf numFmtId="0" fontId="25" fillId="0" borderId="9" xfId="13" applyFont="1" applyBorder="1" applyAlignment="1">
      <alignment horizontal="center" vertical="center"/>
    </xf>
    <xf numFmtId="164" fontId="25" fillId="0" borderId="6" xfId="22" applyFont="1" applyBorder="1" applyAlignment="1">
      <alignment vertical="center"/>
    </xf>
    <xf numFmtId="0" fontId="0" fillId="0" borderId="4" xfId="13" applyFont="1" applyBorder="1" applyAlignment="1">
      <alignment horizontal="left" vertical="top"/>
    </xf>
    <xf numFmtId="0" fontId="0" fillId="0" borderId="14" xfId="13" applyFont="1" applyBorder="1" applyAlignment="1">
      <alignment horizontal="left" vertical="top"/>
    </xf>
    <xf numFmtId="0" fontId="0" fillId="0" borderId="7" xfId="13" applyFont="1" applyBorder="1" applyAlignment="1">
      <alignment horizontal="left" vertical="top"/>
    </xf>
    <xf numFmtId="164" fontId="0" fillId="0" borderId="6" xfId="22" applyFont="1" applyBorder="1" applyAlignment="1">
      <alignment vertical="center"/>
    </xf>
    <xf numFmtId="173" fontId="0" fillId="0" borderId="6" xfId="13" applyNumberFormat="1" applyFont="1" applyBorder="1" applyAlignment="1">
      <alignment horizontal="center" vertical="center"/>
    </xf>
    <xf numFmtId="173" fontId="0" fillId="0" borderId="6" xfId="13" applyNumberFormat="1" applyFont="1" applyBorder="1">
      <alignment vertical="center"/>
    </xf>
    <xf numFmtId="42" fontId="0" fillId="0" borderId="6" xfId="13" applyNumberFormat="1" applyFont="1" applyBorder="1" applyAlignment="1">
      <alignment horizontal="center" vertical="center"/>
    </xf>
    <xf numFmtId="42" fontId="0" fillId="0" borderId="6" xfId="0" applyNumberFormat="1" applyBorder="1" applyAlignment="1">
      <alignment vertical="center"/>
    </xf>
    <xf numFmtId="42" fontId="0" fillId="0" borderId="6" xfId="0" applyNumberFormat="1" applyBorder="1" applyAlignment="1">
      <alignment horizontal="center" vertical="center"/>
    </xf>
    <xf numFmtId="0" fontId="25" fillId="0" borderId="6" xfId="9" applyFont="1" applyBorder="1" applyAlignment="1">
      <alignment horizontal="left" vertical="center" wrapText="1"/>
    </xf>
    <xf numFmtId="0" fontId="32" fillId="0" borderId="3" xfId="13" applyFont="1" applyBorder="1">
      <alignment vertical="center"/>
    </xf>
    <xf numFmtId="0" fontId="32" fillId="0" borderId="9" xfId="13" applyFont="1" applyBorder="1">
      <alignment vertical="center"/>
    </xf>
    <xf numFmtId="0" fontId="0" fillId="0" borderId="9" xfId="13" applyFont="1" applyBorder="1">
      <alignment vertical="center"/>
    </xf>
    <xf numFmtId="0" fontId="0" fillId="0" borderId="2" xfId="13" quotePrefix="1" applyFont="1" applyBorder="1" applyAlignment="1">
      <alignment horizontal="left" vertical="center" wrapText="1"/>
    </xf>
    <xf numFmtId="170" fontId="0" fillId="0" borderId="6" xfId="1" quotePrefix="1" applyNumberFormat="1" applyFont="1" applyBorder="1" applyAlignment="1">
      <alignment vertical="center" wrapText="1"/>
    </xf>
    <xf numFmtId="170" fontId="0" fillId="0" borderId="9" xfId="1" applyNumberFormat="1" applyFont="1" applyBorder="1" applyAlignment="1">
      <alignment vertical="center" wrapText="1"/>
    </xf>
    <xf numFmtId="0" fontId="0" fillId="0" borderId="2" xfId="13" applyFont="1" applyBorder="1" applyAlignment="1">
      <alignment horizontal="center" vertical="center"/>
    </xf>
    <xf numFmtId="170" fontId="0" fillId="0" borderId="6" xfId="1" quotePrefix="1" applyNumberFormat="1" applyFont="1" applyFill="1" applyBorder="1" applyAlignment="1">
      <alignment vertical="center" wrapText="1"/>
    </xf>
    <xf numFmtId="0" fontId="0" fillId="0" borderId="6" xfId="13" quotePrefix="1" applyFont="1" applyBorder="1" applyAlignment="1">
      <alignment vertical="center" wrapText="1"/>
    </xf>
    <xf numFmtId="0" fontId="0" fillId="0" borderId="3" xfId="13" quotePrefix="1" applyFont="1" applyBorder="1" applyAlignment="1">
      <alignment vertical="center" wrapText="1"/>
    </xf>
    <xf numFmtId="170" fontId="0" fillId="0" borderId="6" xfId="1" quotePrefix="1" applyNumberFormat="1" applyFont="1" applyBorder="1" applyAlignment="1">
      <alignment horizontal="center" vertical="center" wrapText="1"/>
    </xf>
    <xf numFmtId="170" fontId="0" fillId="0" borderId="9" xfId="1" applyNumberFormat="1" applyFont="1" applyBorder="1" applyAlignment="1">
      <alignment horizontal="center" vertical="center" wrapText="1"/>
    </xf>
    <xf numFmtId="170" fontId="0" fillId="0" borderId="6" xfId="1" applyNumberFormat="1" applyFont="1" applyBorder="1" applyAlignment="1">
      <alignment horizontal="center" vertical="center" wrapText="1"/>
    </xf>
    <xf numFmtId="0" fontId="0" fillId="0" borderId="5" xfId="13" applyFont="1" applyBorder="1" applyAlignment="1">
      <alignment horizontal="left" vertical="center"/>
    </xf>
    <xf numFmtId="0" fontId="25" fillId="0" borderId="5" xfId="13" applyFont="1" applyBorder="1" applyAlignment="1">
      <alignment horizontal="left" vertical="center"/>
    </xf>
    <xf numFmtId="0" fontId="25" fillId="0" borderId="15" xfId="13" applyFont="1" applyBorder="1" applyAlignment="1">
      <alignment horizontal="left" vertical="center"/>
    </xf>
    <xf numFmtId="3" fontId="25" fillId="0" borderId="5" xfId="13" applyNumberFormat="1" applyFont="1" applyBorder="1">
      <alignment vertical="center"/>
    </xf>
    <xf numFmtId="0" fontId="0" fillId="0" borderId="5" xfId="13" applyFont="1" applyBorder="1">
      <alignment vertical="center"/>
    </xf>
    <xf numFmtId="0" fontId="0" fillId="0" borderId="4" xfId="13" applyFont="1" applyBorder="1" applyAlignment="1">
      <alignment vertical="center" wrapText="1"/>
    </xf>
    <xf numFmtId="0" fontId="0" fillId="0" borderId="6" xfId="13" applyFont="1" applyBorder="1" applyAlignment="1">
      <alignment wrapText="1"/>
    </xf>
    <xf numFmtId="0" fontId="0" fillId="0" borderId="7" xfId="13" applyFont="1" applyBorder="1" applyAlignment="1">
      <alignment vertical="center" wrapText="1"/>
    </xf>
    <xf numFmtId="169" fontId="0" fillId="0" borderId="6" xfId="25" applyNumberFormat="1" applyFont="1" applyBorder="1" applyAlignment="1">
      <alignment horizontal="center" vertical="center"/>
    </xf>
    <xf numFmtId="0" fontId="35" fillId="0" borderId="2" xfId="13" applyFont="1" applyBorder="1" applyAlignment="1">
      <alignment vertical="center" wrapText="1"/>
    </xf>
    <xf numFmtId="0" fontId="0" fillId="6" borderId="2" xfId="13" applyFont="1" applyFill="1" applyBorder="1" applyAlignment="1">
      <alignment vertical="center" wrapText="1"/>
    </xf>
    <xf numFmtId="0" fontId="0" fillId="6" borderId="6" xfId="13" applyFont="1" applyFill="1" applyBorder="1" applyAlignment="1">
      <alignment horizontal="center" vertical="center" wrapText="1"/>
    </xf>
    <xf numFmtId="0" fontId="0" fillId="6" borderId="9" xfId="13" applyFont="1" applyFill="1" applyBorder="1" applyAlignment="1">
      <alignment vertical="center" wrapText="1"/>
    </xf>
    <xf numFmtId="0" fontId="0" fillId="0" borderId="12" xfId="13" applyFont="1" applyBorder="1" applyAlignment="1">
      <alignment horizontal="left" vertical="center"/>
    </xf>
    <xf numFmtId="0" fontId="0" fillId="0" borderId="13" xfId="13" applyFont="1" applyBorder="1" applyAlignment="1">
      <alignment horizontal="left" vertical="center"/>
    </xf>
    <xf numFmtId="0" fontId="0" fillId="6" borderId="13" xfId="13" applyFont="1" applyFill="1" applyBorder="1" applyAlignment="1">
      <alignment vertical="center" wrapText="1"/>
    </xf>
    <xf numFmtId="0" fontId="0" fillId="0" borderId="13" xfId="13" applyFont="1" applyBorder="1" applyAlignment="1">
      <alignment horizontal="left" vertical="center" wrapText="1"/>
    </xf>
    <xf numFmtId="169" fontId="0" fillId="0" borderId="2" xfId="1" applyNumberFormat="1" applyFont="1" applyBorder="1" applyAlignment="1">
      <alignment horizontal="center" vertical="center"/>
    </xf>
    <xf numFmtId="0" fontId="0" fillId="6" borderId="13" xfId="13" applyFont="1" applyFill="1" applyBorder="1" applyAlignment="1">
      <alignment horizontal="left" vertical="center" wrapText="1"/>
    </xf>
    <xf numFmtId="0" fontId="0" fillId="0" borderId="1" xfId="13" applyFont="1" applyBorder="1" applyAlignment="1">
      <alignment vertical="center" wrapText="1"/>
    </xf>
    <xf numFmtId="0" fontId="0" fillId="0" borderId="3" xfId="13" applyFont="1" applyBorder="1" applyAlignment="1">
      <alignment vertical="center" wrapText="1"/>
    </xf>
    <xf numFmtId="169" fontId="25" fillId="0" borderId="6" xfId="1" applyNumberFormat="1" applyFont="1" applyBorder="1" applyAlignment="1">
      <alignment vertical="center"/>
    </xf>
    <xf numFmtId="170" fontId="0" fillId="0" borderId="6" xfId="23" applyNumberFormat="1" applyFont="1" applyBorder="1" applyAlignment="1">
      <alignment vertical="center" wrapText="1"/>
    </xf>
    <xf numFmtId="170" fontId="0" fillId="0" borderId="6" xfId="13" applyNumberFormat="1" applyFont="1" applyBorder="1" applyAlignment="1">
      <alignment horizontal="center" vertical="center"/>
    </xf>
    <xf numFmtId="170" fontId="0" fillId="0" borderId="6" xfId="23" quotePrefix="1" applyNumberFormat="1" applyFont="1" applyBorder="1" applyAlignment="1">
      <alignment vertical="center" wrapText="1"/>
    </xf>
    <xf numFmtId="3" fontId="0" fillId="0" borderId="6" xfId="13" applyNumberFormat="1" applyFont="1" applyBorder="1" applyAlignment="1">
      <alignment horizontal="center" vertical="center"/>
    </xf>
    <xf numFmtId="170" fontId="0" fillId="0" borderId="6" xfId="0" applyNumberFormat="1" applyBorder="1" applyAlignment="1">
      <alignment vertical="center"/>
    </xf>
    <xf numFmtId="170" fontId="25" fillId="0" borderId="6" xfId="13" applyNumberFormat="1" applyFont="1" applyBorder="1">
      <alignment vertical="center"/>
    </xf>
    <xf numFmtId="169" fontId="35" fillId="0" borderId="6" xfId="1" applyNumberFormat="1" applyFont="1" applyBorder="1" applyAlignment="1">
      <alignment horizontal="center" vertical="center" wrapText="1"/>
    </xf>
    <xf numFmtId="0" fontId="35" fillId="0" borderId="9" xfId="13" applyFont="1" applyBorder="1" applyAlignment="1">
      <alignment vertical="center" wrapText="1"/>
    </xf>
    <xf numFmtId="0" fontId="35" fillId="0" borderId="6" xfId="13" applyFont="1" applyBorder="1" applyAlignment="1">
      <alignment horizontal="center" vertical="center"/>
    </xf>
    <xf numFmtId="170" fontId="35" fillId="0" borderId="6" xfId="13" applyNumberFormat="1" applyFont="1" applyBorder="1" applyAlignment="1">
      <alignment horizontal="center" vertical="center"/>
    </xf>
    <xf numFmtId="0" fontId="35" fillId="0" borderId="6" xfId="13" applyFont="1" applyBorder="1" applyAlignment="1">
      <alignment horizontal="center" vertical="center" wrapText="1"/>
    </xf>
    <xf numFmtId="0" fontId="40" fillId="0" borderId="2" xfId="13" applyFont="1" applyBorder="1">
      <alignment vertical="center"/>
    </xf>
    <xf numFmtId="0" fontId="40" fillId="0" borderId="3" xfId="13" applyFont="1" applyBorder="1">
      <alignment vertical="center"/>
    </xf>
    <xf numFmtId="0" fontId="40" fillId="0" borderId="6" xfId="13" applyFont="1" applyBorder="1" applyAlignment="1">
      <alignment horizontal="center" vertical="center"/>
    </xf>
    <xf numFmtId="0" fontId="40" fillId="0" borderId="9" xfId="13" applyFont="1" applyBorder="1">
      <alignment vertical="center"/>
    </xf>
    <xf numFmtId="170" fontId="40" fillId="0" borderId="6" xfId="13" applyNumberFormat="1" applyFont="1" applyBorder="1">
      <alignment vertical="center"/>
    </xf>
    <xf numFmtId="3" fontId="0" fillId="0" borderId="6" xfId="1" applyNumberFormat="1" applyFont="1" applyBorder="1" applyAlignment="1">
      <alignment vertical="center" wrapText="1"/>
    </xf>
    <xf numFmtId="3" fontId="0" fillId="0" borderId="6" xfId="1" applyNumberFormat="1" applyFont="1" applyBorder="1" applyAlignment="1">
      <alignment horizontal="right" vertical="center" wrapText="1"/>
    </xf>
    <xf numFmtId="170" fontId="0" fillId="0" borderId="6" xfId="13" applyNumberFormat="1" applyFont="1" applyBorder="1" applyAlignment="1">
      <alignment vertical="center" wrapText="1"/>
    </xf>
    <xf numFmtId="0" fontId="0" fillId="0" borderId="6" xfId="11" applyFont="1" applyBorder="1" applyAlignment="1">
      <alignment vertical="center" wrapText="1"/>
    </xf>
    <xf numFmtId="0" fontId="0" fillId="0" borderId="3" xfId="0" applyBorder="1" applyAlignment="1">
      <alignment vertical="center" wrapText="1"/>
    </xf>
    <xf numFmtId="165" fontId="25" fillId="0" borderId="6" xfId="13" applyNumberFormat="1" applyFont="1" applyBorder="1">
      <alignment vertical="center"/>
    </xf>
    <xf numFmtId="169" fontId="0" fillId="0" borderId="6" xfId="1" applyNumberFormat="1" applyFont="1" applyBorder="1" applyAlignment="1">
      <alignment horizontal="center" vertical="center" wrapText="1"/>
    </xf>
    <xf numFmtId="175" fontId="0" fillId="0" borderId="6" xfId="13" applyNumberFormat="1" applyFont="1" applyBorder="1" applyAlignment="1">
      <alignment horizontal="center" vertical="center"/>
    </xf>
    <xf numFmtId="0" fontId="25" fillId="6" borderId="6" xfId="0" applyFont="1" applyFill="1" applyBorder="1" applyAlignment="1">
      <alignment vertical="center"/>
    </xf>
    <xf numFmtId="0" fontId="25" fillId="6" borderId="6" xfId="8" applyFont="1" applyFill="1" applyBorder="1">
      <alignment vertical="center"/>
    </xf>
    <xf numFmtId="0" fontId="35" fillId="6" borderId="6" xfId="0" applyFont="1" applyFill="1" applyBorder="1" applyAlignment="1">
      <alignment vertical="top" wrapText="1"/>
    </xf>
    <xf numFmtId="0" fontId="35" fillId="6" borderId="6" xfId="0" applyFont="1" applyFill="1" applyBorder="1" applyAlignment="1">
      <alignment horizontal="center" vertical="center" wrapText="1"/>
    </xf>
    <xf numFmtId="164" fontId="35" fillId="6" borderId="6" xfId="20" applyFont="1" applyFill="1" applyBorder="1" applyAlignment="1">
      <alignment horizontal="center" vertical="center"/>
    </xf>
    <xf numFmtId="0" fontId="25" fillId="6" borderId="15" xfId="8" applyFont="1" applyFill="1" applyBorder="1" applyAlignment="1">
      <alignment vertical="top" wrapText="1"/>
    </xf>
    <xf numFmtId="0" fontId="25" fillId="0" borderId="6" xfId="8" applyFont="1" applyBorder="1">
      <alignment vertical="center"/>
    </xf>
    <xf numFmtId="0" fontId="25" fillId="0" borderId="11" xfId="8" applyFont="1" applyBorder="1" applyAlignment="1">
      <alignment vertical="center" wrapText="1"/>
    </xf>
    <xf numFmtId="0" fontId="0" fillId="6" borderId="5" xfId="11" quotePrefix="1" applyFont="1" applyFill="1" applyBorder="1" applyAlignment="1">
      <alignment horizontal="center" vertical="center" wrapText="1"/>
    </xf>
    <xf numFmtId="0" fontId="25" fillId="0" borderId="6" xfId="0" applyFont="1" applyBorder="1" applyAlignment="1">
      <alignment vertical="center"/>
    </xf>
    <xf numFmtId="0" fontId="0" fillId="6" borderId="6" xfId="13" applyFont="1" applyFill="1" applyBorder="1" applyAlignment="1">
      <alignment vertical="center" wrapText="1"/>
    </xf>
    <xf numFmtId="3" fontId="35" fillId="6" borderId="16" xfId="0" applyNumberFormat="1" applyFont="1" applyFill="1" applyBorder="1" applyAlignment="1">
      <alignment horizontal="right" vertical="top" wrapText="1"/>
    </xf>
    <xf numFmtId="3" fontId="35" fillId="6" borderId="3" xfId="0" applyNumberFormat="1" applyFont="1" applyFill="1" applyBorder="1" applyAlignment="1">
      <alignment horizontal="right" vertical="top" wrapText="1"/>
    </xf>
    <xf numFmtId="0" fontId="35" fillId="0" borderId="1" xfId="0" applyFont="1" applyBorder="1" applyAlignment="1">
      <alignment horizontal="left" vertical="top" wrapText="1"/>
    </xf>
    <xf numFmtId="0" fontId="35" fillId="0" borderId="3" xfId="0" applyFont="1" applyBorder="1" applyAlignment="1">
      <alignment horizontal="left" vertical="center" wrapText="1"/>
    </xf>
    <xf numFmtId="0" fontId="35" fillId="6" borderId="10" xfId="0" applyFont="1" applyFill="1" applyBorder="1" applyAlignment="1">
      <alignment horizontal="left" vertical="center" wrapText="1"/>
    </xf>
    <xf numFmtId="0" fontId="35" fillId="0" borderId="9" xfId="0" applyFont="1" applyBorder="1" applyAlignment="1">
      <alignment horizontal="left" vertical="center" wrapText="1"/>
    </xf>
    <xf numFmtId="0" fontId="25" fillId="6" borderId="2" xfId="8" applyFont="1" applyFill="1" applyBorder="1" applyAlignment="1">
      <alignment vertical="top" wrapText="1"/>
    </xf>
    <xf numFmtId="164" fontId="25" fillId="0" borderId="6" xfId="13" applyNumberFormat="1" applyFont="1" applyBorder="1">
      <alignment vertical="center"/>
    </xf>
    <xf numFmtId="0" fontId="1" fillId="6" borderId="6" xfId="0" applyFont="1" applyFill="1" applyBorder="1" applyAlignment="1">
      <alignment vertical="center"/>
    </xf>
    <xf numFmtId="0" fontId="1" fillId="6" borderId="11" xfId="8" applyFill="1" applyBorder="1" applyAlignment="1">
      <alignment horizontal="left" vertical="center"/>
    </xf>
    <xf numFmtId="0" fontId="1" fillId="6" borderId="6" xfId="8" applyFill="1" applyBorder="1" applyAlignment="1">
      <alignment horizontal="left" vertical="top"/>
    </xf>
    <xf numFmtId="0" fontId="1" fillId="0" borderId="0" xfId="0" applyFont="1" applyAlignment="1">
      <alignment vertical="center" wrapText="1"/>
    </xf>
    <xf numFmtId="0" fontId="1" fillId="0" borderId="4" xfId="0" applyFont="1" applyBorder="1" applyAlignment="1">
      <alignment vertical="center"/>
    </xf>
    <xf numFmtId="0" fontId="1" fillId="0" borderId="11" xfId="8" applyBorder="1">
      <alignment vertical="center"/>
    </xf>
    <xf numFmtId="0" fontId="1" fillId="0" borderId="6" xfId="8" applyBorder="1" applyAlignment="1">
      <alignment horizontal="left" vertical="top" wrapText="1"/>
    </xf>
    <xf numFmtId="1" fontId="1" fillId="0" borderId="6" xfId="10" applyNumberFormat="1" applyFont="1" applyBorder="1" applyAlignment="1">
      <alignment horizontal="left" vertical="center" wrapText="1"/>
    </xf>
    <xf numFmtId="0" fontId="1" fillId="0" borderId="6" xfId="9" quotePrefix="1" applyBorder="1" applyAlignment="1">
      <alignment horizontal="center" vertical="center" wrapText="1"/>
    </xf>
    <xf numFmtId="9" fontId="35" fillId="0" borderId="6" xfId="0" applyNumberFormat="1" applyFont="1" applyBorder="1" applyAlignment="1">
      <alignment horizontal="center" vertical="center" wrapText="1"/>
    </xf>
    <xf numFmtId="2" fontId="35" fillId="0" borderId="6" xfId="0" applyNumberFormat="1" applyFont="1" applyBorder="1" applyAlignment="1">
      <alignment horizontal="center" vertical="center"/>
    </xf>
    <xf numFmtId="9" fontId="1" fillId="0" borderId="6" xfId="0" applyNumberFormat="1" applyFont="1" applyBorder="1" applyAlignment="1">
      <alignment horizontal="center" vertical="center" wrapText="1"/>
    </xf>
    <xf numFmtId="2" fontId="1" fillId="0" borderId="6" xfId="0" applyNumberFormat="1" applyFont="1" applyBorder="1" applyAlignment="1">
      <alignment horizontal="center" vertical="center"/>
    </xf>
    <xf numFmtId="0" fontId="1" fillId="0" borderId="2" xfId="0" quotePrefix="1" applyFont="1" applyBorder="1" applyAlignment="1">
      <alignment horizontal="center" vertical="center" wrapText="1"/>
    </xf>
    <xf numFmtId="9" fontId="1" fillId="0" borderId="6" xfId="0" applyNumberFormat="1" applyFont="1" applyBorder="1" applyAlignment="1">
      <alignment horizontal="center" vertical="center"/>
    </xf>
    <xf numFmtId="10" fontId="1" fillId="0" borderId="6" xfId="17" applyNumberFormat="1" applyFont="1" applyBorder="1" applyAlignment="1">
      <alignment horizontal="center" vertical="center"/>
    </xf>
    <xf numFmtId="0" fontId="1" fillId="0" borderId="6" xfId="0" applyFont="1" applyBorder="1" applyAlignment="1">
      <alignment horizontal="center" vertical="center"/>
    </xf>
    <xf numFmtId="1" fontId="1" fillId="0" borderId="6" xfId="10" applyNumberFormat="1" applyFont="1" applyFill="1" applyBorder="1" applyAlignment="1">
      <alignment horizontal="left" vertical="center" wrapText="1"/>
    </xf>
    <xf numFmtId="1" fontId="1" fillId="0" borderId="6" xfId="10" applyNumberFormat="1" applyFont="1" applyBorder="1" applyAlignment="1">
      <alignment horizontal="left" vertical="top" wrapText="1"/>
    </xf>
    <xf numFmtId="0" fontId="1" fillId="0" borderId="6" xfId="0" applyFont="1" applyBorder="1" applyAlignment="1">
      <alignment horizontal="center" vertical="top"/>
    </xf>
    <xf numFmtId="9" fontId="1" fillId="0" borderId="6" xfId="0" applyNumberFormat="1" applyFont="1" applyBorder="1" applyAlignment="1">
      <alignment horizontal="center" vertical="top"/>
    </xf>
    <xf numFmtId="171" fontId="1" fillId="0" borderId="6" xfId="17" applyNumberFormat="1" applyFont="1" applyFill="1" applyBorder="1" applyAlignment="1">
      <alignment horizontal="center" vertical="center"/>
    </xf>
    <xf numFmtId="0" fontId="1" fillId="0" borderId="6" xfId="0" applyFont="1" applyBorder="1" applyAlignment="1">
      <alignment horizontal="left" vertical="center"/>
    </xf>
    <xf numFmtId="0" fontId="1" fillId="0" borderId="6" xfId="9" applyBorder="1" applyAlignment="1">
      <alignment horizontal="center" vertical="top" wrapText="1"/>
    </xf>
    <xf numFmtId="10" fontId="1" fillId="0" borderId="6" xfId="17" applyNumberFormat="1" applyFont="1" applyBorder="1" applyAlignment="1">
      <alignment horizontal="center" vertical="center" wrapText="1"/>
    </xf>
    <xf numFmtId="1" fontId="1" fillId="0" borderId="6" xfId="18" applyNumberFormat="1" applyFont="1" applyBorder="1" applyAlignment="1">
      <alignment horizontal="left" vertical="top" wrapText="1"/>
    </xf>
    <xf numFmtId="0" fontId="19" fillId="0" borderId="6" xfId="16" applyFill="1" applyBorder="1" applyAlignment="1">
      <alignment horizontal="center" vertical="top" wrapText="1"/>
    </xf>
    <xf numFmtId="9" fontId="1" fillId="0" borderId="6" xfId="8" applyNumberFormat="1" applyBorder="1" applyAlignment="1">
      <alignment horizontal="center" vertical="top"/>
    </xf>
    <xf numFmtId="0" fontId="19" fillId="0" borderId="6" xfId="16" quotePrefix="1" applyBorder="1" applyAlignment="1">
      <alignment horizontal="center" vertical="center"/>
    </xf>
    <xf numFmtId="0" fontId="1" fillId="0" borderId="6" xfId="9" applyBorder="1" applyAlignment="1">
      <alignment horizontal="left" vertical="center"/>
    </xf>
    <xf numFmtId="0" fontId="35" fillId="0" borderId="6" xfId="16" applyFont="1" applyFill="1" applyBorder="1" applyAlignment="1">
      <alignment horizontal="center" vertical="center"/>
    </xf>
    <xf numFmtId="0" fontId="1" fillId="0" borderId="6" xfId="9" applyBorder="1" applyAlignment="1">
      <alignment horizontal="left" vertical="top"/>
    </xf>
    <xf numFmtId="0" fontId="1" fillId="0" borderId="6" xfId="0" applyFont="1" applyBorder="1" applyAlignment="1">
      <alignment horizontal="left" vertical="center" wrapText="1"/>
    </xf>
    <xf numFmtId="0" fontId="1" fillId="0" borderId="6" xfId="0" applyFont="1" applyBorder="1" applyAlignment="1">
      <alignment horizontal="left" vertical="top" wrapText="1"/>
    </xf>
    <xf numFmtId="1" fontId="1" fillId="0" borderId="6" xfId="10" applyNumberFormat="1" applyFont="1" applyFill="1" applyBorder="1" applyAlignment="1">
      <alignment horizontal="left" vertical="top" wrapText="1"/>
    </xf>
    <xf numFmtId="0" fontId="1" fillId="0" borderId="6" xfId="0" applyFont="1" applyBorder="1" applyAlignment="1">
      <alignment horizontal="left" vertical="top"/>
    </xf>
    <xf numFmtId="0" fontId="29" fillId="0" borderId="11" xfId="19" applyFont="1" applyBorder="1" applyAlignment="1">
      <alignment horizontal="left" vertical="center"/>
    </xf>
    <xf numFmtId="0" fontId="29" fillId="0" borderId="6" xfId="19" applyFont="1" applyBorder="1" applyAlignment="1">
      <alignment horizontal="left" vertical="center"/>
    </xf>
    <xf numFmtId="0" fontId="4" fillId="0" borderId="9" xfId="2" applyFont="1" applyBorder="1" applyAlignment="1">
      <alignment vertical="top"/>
    </xf>
    <xf numFmtId="0" fontId="4" fillId="0" borderId="6" xfId="2" applyFont="1" applyBorder="1" applyAlignment="1">
      <alignment horizontal="center" vertical="top"/>
    </xf>
    <xf numFmtId="168" fontId="4" fillId="0" borderId="6" xfId="5" applyNumberFormat="1" applyFont="1" applyBorder="1" applyAlignment="1">
      <alignment horizontal="right" vertical="top"/>
    </xf>
    <xf numFmtId="0" fontId="4" fillId="0" borderId="6" xfId="2" applyFont="1" applyBorder="1" applyAlignment="1">
      <alignment horizontal="right" vertical="top"/>
    </xf>
    <xf numFmtId="0" fontId="6" fillId="0" borderId="6" xfId="2" applyFont="1" applyBorder="1" applyAlignment="1">
      <alignment horizontal="center" vertical="top" wrapText="1"/>
    </xf>
    <xf numFmtId="0" fontId="6" fillId="0" borderId="6" xfId="2" applyFont="1" applyBorder="1" applyAlignment="1">
      <alignment horizontal="center" vertical="top"/>
    </xf>
    <xf numFmtId="0" fontId="4" fillId="0" borderId="6" xfId="2" applyFont="1" applyBorder="1" applyAlignment="1">
      <alignment horizontal="center" vertical="top" wrapText="1"/>
    </xf>
    <xf numFmtId="169" fontId="4" fillId="0" borderId="6" xfId="1" applyNumberFormat="1" applyFont="1" applyBorder="1" applyAlignment="1">
      <alignment horizontal="right" vertical="top"/>
    </xf>
    <xf numFmtId="43" fontId="4" fillId="0" borderId="6" xfId="1" applyFont="1" applyBorder="1" applyAlignment="1">
      <alignment horizontal="center" vertical="top"/>
    </xf>
    <xf numFmtId="168" fontId="4" fillId="0" borderId="6" xfId="1" applyNumberFormat="1" applyFont="1" applyBorder="1" applyAlignment="1">
      <alignment horizontal="right" vertical="top"/>
    </xf>
    <xf numFmtId="169" fontId="4" fillId="0" borderId="6" xfId="1" applyNumberFormat="1" applyFont="1" applyBorder="1" applyAlignment="1">
      <alignment horizontal="center" vertical="top"/>
    </xf>
    <xf numFmtId="0" fontId="4" fillId="0" borderId="6" xfId="2" applyFont="1" applyBorder="1" applyAlignment="1">
      <alignment vertical="top"/>
    </xf>
    <xf numFmtId="0" fontId="4" fillId="0" borderId="9" xfId="2" applyFont="1" applyBorder="1"/>
    <xf numFmtId="168" fontId="42" fillId="0" borderId="6" xfId="5" applyNumberFormat="1" applyFont="1" applyBorder="1" applyAlignment="1">
      <alignment horizontal="right" vertical="top"/>
    </xf>
    <xf numFmtId="0" fontId="42" fillId="0" borderId="6" xfId="2" applyFont="1" applyBorder="1" applyAlignment="1">
      <alignment horizontal="center" vertical="top"/>
    </xf>
    <xf numFmtId="0" fontId="43" fillId="0" borderId="6" xfId="2" applyFont="1" applyBorder="1" applyAlignment="1">
      <alignment horizontal="center" vertical="top" wrapText="1"/>
    </xf>
    <xf numFmtId="167" fontId="4" fillId="0" borderId="6" xfId="5" applyFont="1" applyBorder="1" applyAlignment="1">
      <alignment horizontal="center" vertical="top"/>
    </xf>
    <xf numFmtId="43" fontId="4" fillId="0" borderId="6" xfId="1" applyFont="1" applyFill="1" applyBorder="1" applyAlignment="1">
      <alignment horizontal="center" vertical="top"/>
    </xf>
    <xf numFmtId="168" fontId="4" fillId="0" borderId="6" xfId="1" applyNumberFormat="1" applyFont="1" applyFill="1" applyBorder="1" applyAlignment="1">
      <alignment horizontal="right" vertical="top"/>
    </xf>
    <xf numFmtId="168" fontId="4" fillId="0" borderId="6" xfId="5" applyNumberFormat="1" applyFont="1" applyFill="1" applyBorder="1" applyAlignment="1">
      <alignment horizontal="right" vertical="top"/>
    </xf>
    <xf numFmtId="167" fontId="4" fillId="0" borderId="6" xfId="5" applyFont="1" applyFill="1" applyBorder="1" applyAlignment="1">
      <alignment horizontal="center" vertical="top"/>
    </xf>
    <xf numFmtId="0" fontId="4" fillId="0" borderId="2" xfId="2" applyFont="1" applyBorder="1" applyAlignment="1">
      <alignment horizontal="center" vertical="top"/>
    </xf>
    <xf numFmtId="4" fontId="4" fillId="0" borderId="6" xfId="2" applyNumberFormat="1" applyFont="1" applyBorder="1" applyAlignment="1">
      <alignment horizontal="center" vertical="top"/>
    </xf>
    <xf numFmtId="38" fontId="4" fillId="0" borderId="6" xfId="2" applyNumberFormat="1" applyFont="1" applyBorder="1" applyAlignment="1">
      <alignment horizontal="center" vertical="top"/>
    </xf>
    <xf numFmtId="176" fontId="4" fillId="0" borderId="6" xfId="2" applyNumberFormat="1" applyFont="1" applyBorder="1" applyAlignment="1">
      <alignment horizontal="center" vertical="top"/>
    </xf>
    <xf numFmtId="169" fontId="4" fillId="0" borderId="6" xfId="1" applyNumberFormat="1" applyFont="1" applyFill="1" applyBorder="1" applyAlignment="1">
      <alignment horizontal="right" vertical="top"/>
    </xf>
    <xf numFmtId="0" fontId="42" fillId="0" borderId="6" xfId="2" applyFont="1" applyBorder="1" applyAlignment="1">
      <alignment horizontal="center" vertical="top" wrapText="1"/>
    </xf>
    <xf numFmtId="168" fontId="42" fillId="0" borderId="6" xfId="5" applyNumberFormat="1" applyFont="1" applyBorder="1" applyAlignment="1">
      <alignment horizontal="center" vertical="top"/>
    </xf>
    <xf numFmtId="177" fontId="4" fillId="0" borderId="6" xfId="5" applyNumberFormat="1" applyFont="1" applyBorder="1" applyAlignment="1">
      <alignment horizontal="right" vertical="top"/>
    </xf>
    <xf numFmtId="167" fontId="4" fillId="0" borderId="6" xfId="5" applyFont="1" applyBorder="1" applyAlignment="1">
      <alignment horizontal="right" vertical="top"/>
    </xf>
    <xf numFmtId="43" fontId="4" fillId="0" borderId="6" xfId="1" applyFont="1" applyBorder="1" applyAlignment="1">
      <alignment horizontal="right" vertical="top"/>
    </xf>
    <xf numFmtId="40" fontId="4" fillId="0" borderId="6" xfId="1" applyNumberFormat="1" applyFont="1" applyBorder="1" applyAlignment="1">
      <alignment horizontal="right" vertical="top"/>
    </xf>
    <xf numFmtId="0" fontId="4" fillId="0" borderId="6" xfId="2" quotePrefix="1" applyFont="1" applyBorder="1" applyAlignment="1">
      <alignment horizontal="center" vertical="top"/>
    </xf>
    <xf numFmtId="178" fontId="4" fillId="0" borderId="6" xfId="1" applyNumberFormat="1" applyFont="1" applyBorder="1" applyAlignment="1">
      <alignment horizontal="center" vertical="top"/>
    </xf>
    <xf numFmtId="170" fontId="4" fillId="0" borderId="6" xfId="2" applyNumberFormat="1" applyFont="1" applyBorder="1" applyAlignment="1">
      <alignment horizontal="center" vertical="top"/>
    </xf>
    <xf numFmtId="169" fontId="4" fillId="0" borderId="6" xfId="2" applyNumberFormat="1" applyFont="1" applyBorder="1" applyAlignment="1">
      <alignment horizontal="center" vertical="top"/>
    </xf>
    <xf numFmtId="40" fontId="4" fillId="0" borderId="6" xfId="2" applyNumberFormat="1" applyFont="1" applyBorder="1" applyAlignment="1">
      <alignment horizontal="center" vertical="top"/>
    </xf>
    <xf numFmtId="40" fontId="4" fillId="0" borderId="6" xfId="1" applyNumberFormat="1" applyFont="1" applyBorder="1" applyAlignment="1">
      <alignment horizontal="center" vertical="top"/>
    </xf>
    <xf numFmtId="43" fontId="4" fillId="0" borderId="6" xfId="5" applyNumberFormat="1" applyFont="1" applyBorder="1" applyAlignment="1">
      <alignment horizontal="center" vertical="top"/>
    </xf>
    <xf numFmtId="40" fontId="4" fillId="0" borderId="6" xfId="5" applyNumberFormat="1" applyFont="1" applyBorder="1" applyAlignment="1">
      <alignment horizontal="center" vertical="top"/>
    </xf>
    <xf numFmtId="43" fontId="29" fillId="0" borderId="6" xfId="1" applyFont="1" applyFill="1" applyBorder="1" applyAlignment="1">
      <alignment horizontal="right" vertical="top"/>
    </xf>
    <xf numFmtId="164" fontId="29" fillId="0" borderId="6" xfId="0" applyNumberFormat="1" applyFont="1" applyBorder="1" applyAlignment="1">
      <alignment horizontal="right" vertical="top"/>
    </xf>
    <xf numFmtId="169" fontId="29" fillId="0" borderId="6" xfId="1" applyNumberFormat="1" applyFont="1" applyFill="1" applyBorder="1" applyAlignment="1">
      <alignment horizontal="right" vertical="top"/>
    </xf>
    <xf numFmtId="167" fontId="4" fillId="0" borderId="6" xfId="5" applyFont="1" applyFill="1" applyBorder="1" applyAlignment="1">
      <alignment horizontal="right" vertical="top"/>
    </xf>
    <xf numFmtId="168" fontId="42" fillId="0" borderId="6" xfId="1" applyNumberFormat="1" applyFont="1" applyBorder="1" applyAlignment="1">
      <alignment horizontal="right" vertical="top"/>
    </xf>
    <xf numFmtId="0" fontId="44" fillId="0" borderId="9" xfId="2" applyFont="1" applyBorder="1"/>
    <xf numFmtId="0" fontId="44" fillId="0" borderId="6" xfId="2" applyFont="1" applyBorder="1" applyAlignment="1">
      <alignment horizontal="center" vertical="top"/>
    </xf>
    <xf numFmtId="168" fontId="44" fillId="0" borderId="6" xfId="5" applyNumberFormat="1" applyFont="1" applyFill="1" applyBorder="1" applyAlignment="1">
      <alignment horizontal="right" vertical="top"/>
    </xf>
    <xf numFmtId="41" fontId="44" fillId="0" borderId="6" xfId="2" applyNumberFormat="1" applyFont="1" applyBorder="1" applyAlignment="1">
      <alignment horizontal="center" vertical="top"/>
    </xf>
    <xf numFmtId="0" fontId="42" fillId="0" borderId="9" xfId="2" applyFont="1" applyBorder="1"/>
    <xf numFmtId="168" fontId="42" fillId="0" borderId="6" xfId="5" applyNumberFormat="1" applyFont="1" applyFill="1" applyBorder="1" applyAlignment="1">
      <alignment horizontal="right" vertical="top"/>
    </xf>
    <xf numFmtId="41" fontId="42" fillId="0" borderId="6" xfId="2" applyNumberFormat="1" applyFont="1" applyBorder="1" applyAlignment="1">
      <alignment horizontal="center" vertical="top"/>
    </xf>
    <xf numFmtId="0" fontId="45" fillId="0" borderId="6" xfId="2" applyFont="1" applyBorder="1" applyAlignment="1">
      <alignment horizontal="center" vertical="top"/>
    </xf>
    <xf numFmtId="167" fontId="42" fillId="0" borderId="6" xfId="5" applyFont="1" applyFill="1" applyBorder="1" applyAlignment="1">
      <alignment horizontal="center" vertical="top"/>
    </xf>
    <xf numFmtId="43" fontId="44" fillId="0" borderId="6" xfId="1" applyFont="1" applyFill="1" applyBorder="1" applyAlignment="1">
      <alignment horizontal="center" vertical="top"/>
    </xf>
    <xf numFmtId="0" fontId="46" fillId="0" borderId="6" xfId="2" applyFont="1" applyBorder="1" applyAlignment="1">
      <alignment horizontal="center" vertical="top"/>
    </xf>
    <xf numFmtId="168" fontId="44" fillId="0" borderId="6" xfId="1" applyNumberFormat="1" applyFont="1" applyFill="1" applyBorder="1" applyAlignment="1">
      <alignment horizontal="right" vertical="top"/>
    </xf>
    <xf numFmtId="43" fontId="42" fillId="0" borderId="6" xfId="1" applyFont="1" applyFill="1" applyBorder="1" applyAlignment="1">
      <alignment horizontal="center" vertical="top"/>
    </xf>
    <xf numFmtId="168" fontId="42" fillId="0" borderId="6" xfId="1" applyNumberFormat="1" applyFont="1" applyFill="1" applyBorder="1" applyAlignment="1">
      <alignment horizontal="right" vertical="top"/>
    </xf>
    <xf numFmtId="4" fontId="47" fillId="0" borderId="6" xfId="0" applyNumberFormat="1" applyFont="1" applyBorder="1" applyAlignment="1">
      <alignment horizontal="right" vertical="top"/>
    </xf>
    <xf numFmtId="169" fontId="4" fillId="0" borderId="6" xfId="1" applyNumberFormat="1" applyFont="1" applyFill="1" applyBorder="1" applyAlignment="1">
      <alignment horizontal="center" vertical="top"/>
    </xf>
    <xf numFmtId="168" fontId="38" fillId="0" borderId="6" xfId="5" applyNumberFormat="1" applyFont="1" applyFill="1" applyBorder="1" applyAlignment="1">
      <alignment horizontal="right" vertical="top"/>
    </xf>
    <xf numFmtId="168" fontId="38" fillId="0" borderId="6" xfId="5" applyNumberFormat="1" applyFont="1" applyFill="1" applyBorder="1" applyAlignment="1">
      <alignment horizontal="center" vertical="top"/>
    </xf>
    <xf numFmtId="0" fontId="48" fillId="0" borderId="6" xfId="2" applyFont="1" applyBorder="1" applyAlignment="1">
      <alignment horizontal="center" vertical="top"/>
    </xf>
    <xf numFmtId="170" fontId="38" fillId="0" borderId="6" xfId="1" applyNumberFormat="1" applyFont="1" applyFill="1" applyBorder="1" applyAlignment="1">
      <alignment horizontal="right" vertical="top"/>
    </xf>
    <xf numFmtId="179" fontId="4" fillId="0" borderId="6" xfId="5" applyNumberFormat="1" applyFont="1" applyFill="1" applyBorder="1" applyAlignment="1">
      <alignment horizontal="right" vertical="top"/>
    </xf>
    <xf numFmtId="179" fontId="4" fillId="0" borderId="6" xfId="1" applyNumberFormat="1" applyFont="1" applyFill="1" applyBorder="1" applyAlignment="1">
      <alignment horizontal="right" vertical="top"/>
    </xf>
    <xf numFmtId="164" fontId="4" fillId="0" borderId="6" xfId="22" applyFont="1" applyFill="1" applyBorder="1" applyAlignment="1">
      <alignment horizontal="center" vertical="top"/>
    </xf>
    <xf numFmtId="177" fontId="4" fillId="0" borderId="6" xfId="22" applyNumberFormat="1" applyFont="1" applyFill="1" applyBorder="1" applyAlignment="1">
      <alignment horizontal="right" vertical="top"/>
    </xf>
    <xf numFmtId="0" fontId="3" fillId="0" borderId="0" xfId="2" applyFont="1" applyAlignment="1">
      <alignment horizontal="center" vertical="top"/>
    </xf>
    <xf numFmtId="0" fontId="3" fillId="0" borderId="0" xfId="2" applyFont="1" applyAlignment="1">
      <alignment horizontal="right" vertical="top"/>
    </xf>
    <xf numFmtId="0" fontId="3" fillId="0" borderId="6" xfId="2" applyFont="1" applyBorder="1" applyAlignment="1">
      <alignment horizontal="center" vertical="top"/>
    </xf>
    <xf numFmtId="168" fontId="4" fillId="0" borderId="6" xfId="1" applyNumberFormat="1" applyFont="1" applyFill="1" applyBorder="1" applyAlignment="1">
      <alignment horizontal="center" vertical="top"/>
    </xf>
    <xf numFmtId="168" fontId="4" fillId="0" borderId="6" xfId="5" applyNumberFormat="1" applyFont="1" applyFill="1" applyBorder="1"/>
    <xf numFmtId="0" fontId="4" fillId="0" borderId="2" xfId="2" applyFont="1" applyBorder="1"/>
    <xf numFmtId="0" fontId="6" fillId="0" borderId="6" xfId="2" applyFont="1" applyBorder="1" applyAlignment="1">
      <alignment horizontal="center"/>
    </xf>
    <xf numFmtId="167" fontId="4" fillId="0" borderId="6" xfId="5" applyFont="1" applyFill="1" applyBorder="1" applyAlignment="1">
      <alignment horizontal="center"/>
    </xf>
    <xf numFmtId="43" fontId="4" fillId="0" borderId="6" xfId="1" applyFont="1" applyFill="1" applyBorder="1" applyAlignment="1">
      <alignment horizontal="center"/>
    </xf>
    <xf numFmtId="168" fontId="4" fillId="0" borderId="6" xfId="1" applyNumberFormat="1" applyFont="1" applyFill="1" applyBorder="1"/>
    <xf numFmtId="0" fontId="9" fillId="0" borderId="9" xfId="2" applyFont="1" applyBorder="1"/>
    <xf numFmtId="168" fontId="9" fillId="0" borderId="6" xfId="5" applyNumberFormat="1" applyFont="1" applyFill="1" applyBorder="1"/>
    <xf numFmtId="0" fontId="9" fillId="0" borderId="6" xfId="2" applyFont="1" applyBorder="1"/>
    <xf numFmtId="0" fontId="9" fillId="0" borderId="2" xfId="2" applyFont="1" applyBorder="1"/>
    <xf numFmtId="0" fontId="10" fillId="0" borderId="6" xfId="2" applyFont="1" applyBorder="1" applyAlignment="1">
      <alignment horizontal="center"/>
    </xf>
    <xf numFmtId="167" fontId="9" fillId="0" borderId="6" xfId="5" applyFont="1" applyFill="1" applyBorder="1" applyAlignment="1">
      <alignment horizontal="center"/>
    </xf>
    <xf numFmtId="43" fontId="9" fillId="0" borderId="6" xfId="1" applyFont="1" applyFill="1" applyBorder="1" applyAlignment="1">
      <alignment horizontal="center"/>
    </xf>
    <xf numFmtId="168" fontId="9" fillId="0" borderId="6" xfId="1" applyNumberFormat="1" applyFont="1" applyFill="1" applyBorder="1"/>
    <xf numFmtId="167" fontId="4" fillId="0" borderId="6" xfId="5" applyFont="1" applyFill="1" applyBorder="1"/>
    <xf numFmtId="43" fontId="4" fillId="0" borderId="6" xfId="23" applyFont="1" applyFill="1" applyBorder="1" applyAlignment="1">
      <alignment horizontal="center"/>
    </xf>
    <xf numFmtId="167" fontId="4" fillId="0" borderId="6" xfId="23" applyNumberFormat="1" applyFont="1" applyFill="1" applyBorder="1"/>
    <xf numFmtId="168" fontId="4" fillId="0" borderId="6" xfId="23" applyNumberFormat="1" applyFont="1" applyFill="1" applyBorder="1"/>
    <xf numFmtId="169" fontId="4" fillId="0" borderId="6" xfId="23" applyNumberFormat="1" applyFont="1" applyFill="1" applyBorder="1"/>
    <xf numFmtId="0" fontId="9" fillId="0" borderId="2" xfId="13" quotePrefix="1" applyFont="1" applyBorder="1" applyAlignment="1">
      <alignment horizontal="center" vertical="center" wrapText="1"/>
    </xf>
    <xf numFmtId="0" fontId="9" fillId="0" borderId="9" xfId="13" quotePrefix="1" applyFont="1" applyBorder="1" applyAlignment="1">
      <alignment horizontal="center" vertical="center" wrapText="1"/>
    </xf>
    <xf numFmtId="0" fontId="0" fillId="0" borderId="6" xfId="13" quotePrefix="1" applyFont="1" applyBorder="1" applyAlignment="1">
      <alignment horizontal="right" vertical="center"/>
    </xf>
    <xf numFmtId="164" fontId="1" fillId="0" borderId="6" xfId="22" applyBorder="1" applyAlignment="1">
      <alignment horizontal="right" vertical="center"/>
    </xf>
    <xf numFmtId="164" fontId="8" fillId="0" borderId="6" xfId="22" applyFont="1" applyBorder="1" applyAlignment="1">
      <alignment horizontal="center" vertical="center"/>
    </xf>
    <xf numFmtId="164" fontId="8" fillId="0" borderId="9" xfId="22" applyFont="1" applyBorder="1" applyAlignment="1">
      <alignment horizontal="center" vertical="center"/>
    </xf>
    <xf numFmtId="164" fontId="8" fillId="0" borderId="6" xfId="22" applyFont="1" applyBorder="1" applyAlignment="1">
      <alignment horizontal="right" vertical="center"/>
    </xf>
    <xf numFmtId="180" fontId="1" fillId="0" borderId="6" xfId="13" applyNumberFormat="1" applyBorder="1" applyAlignment="1">
      <alignment horizontal="right" vertical="top"/>
    </xf>
    <xf numFmtId="41" fontId="1" fillId="0" borderId="6" xfId="13" applyNumberFormat="1" applyBorder="1" applyAlignment="1">
      <alignment horizontal="right" vertical="center"/>
    </xf>
    <xf numFmtId="41" fontId="9" fillId="0" borderId="6" xfId="13" applyNumberFormat="1" applyFont="1" applyBorder="1" applyAlignment="1">
      <alignment horizontal="right" vertical="center"/>
    </xf>
    <xf numFmtId="41" fontId="8" fillId="0" borderId="6" xfId="13" applyNumberFormat="1" applyFont="1" applyBorder="1" applyAlignment="1">
      <alignment horizontal="right" vertical="center"/>
    </xf>
    <xf numFmtId="0" fontId="9" fillId="0" borderId="6" xfId="13" applyFont="1" applyBorder="1" applyAlignment="1">
      <alignment horizontal="right" vertical="center"/>
    </xf>
    <xf numFmtId="0" fontId="9" fillId="0" borderId="6" xfId="13" applyFont="1" applyBorder="1" applyAlignment="1">
      <alignment horizontal="left" vertical="top"/>
    </xf>
    <xf numFmtId="0" fontId="1" fillId="0" borderId="6" xfId="13" applyBorder="1" applyAlignment="1">
      <alignment horizontal="right" vertical="center"/>
    </xf>
    <xf numFmtId="170" fontId="1" fillId="0" borderId="6" xfId="23" applyNumberFormat="1" applyBorder="1" applyAlignment="1">
      <alignment horizontal="right" vertical="center"/>
    </xf>
    <xf numFmtId="0" fontId="1" fillId="0" borderId="6" xfId="13" applyBorder="1" applyAlignment="1">
      <alignment horizontal="center" vertical="top" wrapText="1"/>
    </xf>
    <xf numFmtId="180" fontId="1" fillId="0" borderId="6" xfId="22" applyNumberFormat="1" applyBorder="1" applyAlignment="1">
      <alignment horizontal="right" vertical="top"/>
    </xf>
    <xf numFmtId="169" fontId="1" fillId="0" borderId="6" xfId="1" applyNumberFormat="1" applyBorder="1" applyAlignment="1">
      <alignment horizontal="right" vertical="center"/>
    </xf>
    <xf numFmtId="0" fontId="9" fillId="0" borderId="9" xfId="13" applyFont="1" applyBorder="1" applyAlignment="1">
      <alignment horizontal="center" vertical="top" wrapText="1"/>
    </xf>
    <xf numFmtId="169" fontId="9" fillId="0" borderId="6" xfId="1" applyNumberFormat="1" applyFont="1" applyFill="1" applyBorder="1" applyAlignment="1">
      <alignment horizontal="center" vertical="center" wrapText="1"/>
    </xf>
    <xf numFmtId="169" fontId="8" fillId="0" borderId="6" xfId="13" applyNumberFormat="1" applyFont="1" applyBorder="1" applyAlignment="1">
      <alignment horizontal="right" vertical="center"/>
    </xf>
    <xf numFmtId="170" fontId="1" fillId="0" borderId="6" xfId="1" applyNumberFormat="1" applyBorder="1" applyAlignment="1">
      <alignment horizontal="right" vertical="center"/>
    </xf>
    <xf numFmtId="169" fontId="8" fillId="0" borderId="6" xfId="1" applyNumberFormat="1" applyFont="1" applyBorder="1" applyAlignment="1">
      <alignment horizontal="center" vertical="center"/>
    </xf>
    <xf numFmtId="0" fontId="8" fillId="0" borderId="6" xfId="13" applyFont="1" applyBorder="1" applyAlignment="1">
      <alignment horizontal="right" vertical="center"/>
    </xf>
    <xf numFmtId="170" fontId="8" fillId="0" borderId="6" xfId="13" applyNumberFormat="1" applyFont="1" applyBorder="1" applyAlignment="1">
      <alignment horizontal="right" vertical="center"/>
    </xf>
    <xf numFmtId="0" fontId="9" fillId="0" borderId="6" xfId="0" applyFont="1" applyBorder="1" applyAlignment="1">
      <alignment horizontal="left" vertical="top" wrapText="1"/>
    </xf>
    <xf numFmtId="0" fontId="9" fillId="0" borderId="6" xfId="0" applyFont="1" applyBorder="1" applyAlignment="1">
      <alignment horizontal="center" vertical="top" wrapText="1"/>
    </xf>
    <xf numFmtId="180" fontId="9" fillId="0" borderId="6" xfId="13" applyNumberFormat="1" applyFont="1" applyBorder="1" applyAlignment="1">
      <alignment horizontal="right" vertical="top"/>
    </xf>
    <xf numFmtId="180" fontId="9" fillId="0" borderId="6" xfId="1" applyNumberFormat="1" applyFont="1" applyBorder="1" applyAlignment="1">
      <alignment horizontal="right" vertical="top"/>
    </xf>
    <xf numFmtId="0" fontId="0" fillId="0" borderId="12" xfId="13" applyFont="1" applyBorder="1" applyAlignment="1">
      <alignment horizontal="center" vertical="center"/>
    </xf>
    <xf numFmtId="180" fontId="1" fillId="0" borderId="6" xfId="13" quotePrefix="1" applyNumberFormat="1" applyBorder="1" applyAlignment="1">
      <alignment horizontal="right" vertical="top"/>
    </xf>
    <xf numFmtId="180" fontId="9" fillId="0" borderId="6" xfId="0" applyNumberFormat="1" applyFont="1" applyBorder="1" applyAlignment="1">
      <alignment horizontal="right" vertical="top"/>
    </xf>
    <xf numFmtId="40" fontId="1" fillId="0" borderId="6" xfId="13" applyNumberFormat="1" applyBorder="1" applyAlignment="1">
      <alignment horizontal="right" vertical="center"/>
    </xf>
    <xf numFmtId="40" fontId="8" fillId="0" borderId="6" xfId="13" applyNumberFormat="1" applyFont="1" applyBorder="1" applyAlignment="1">
      <alignment horizontal="right" vertical="center"/>
    </xf>
    <xf numFmtId="0" fontId="10" fillId="0" borderId="2" xfId="13" applyFont="1" applyBorder="1" applyAlignment="1">
      <alignment horizontal="left" vertical="center"/>
    </xf>
    <xf numFmtId="0" fontId="8" fillId="0" borderId="3" xfId="13" applyFont="1" applyBorder="1" applyAlignment="1">
      <alignment horizontal="right" vertical="center"/>
    </xf>
    <xf numFmtId="0" fontId="8" fillId="0" borderId="3" xfId="13" applyFont="1" applyBorder="1" applyAlignment="1">
      <alignment horizontal="center" vertical="center"/>
    </xf>
    <xf numFmtId="0" fontId="9" fillId="0" borderId="3" xfId="13" applyFont="1" applyBorder="1" applyAlignment="1">
      <alignment horizontal="right" vertical="center"/>
    </xf>
    <xf numFmtId="0" fontId="9" fillId="0" borderId="9" xfId="13" applyFont="1" applyBorder="1" applyAlignment="1">
      <alignment horizontal="right" vertical="center"/>
    </xf>
    <xf numFmtId="0" fontId="9" fillId="0" borderId="6" xfId="13" quotePrefix="1" applyFont="1" applyBorder="1" applyAlignment="1">
      <alignment horizontal="right" vertical="center" wrapText="1"/>
    </xf>
    <xf numFmtId="0" fontId="9" fillId="0" borderId="2" xfId="13" quotePrefix="1" applyFont="1" applyBorder="1" applyAlignment="1">
      <alignment horizontal="right" vertical="center" wrapText="1"/>
    </xf>
    <xf numFmtId="3" fontId="9" fillId="0" borderId="6" xfId="0" applyNumberFormat="1" applyFont="1" applyBorder="1" applyAlignment="1">
      <alignment horizontal="right" vertical="center"/>
    </xf>
    <xf numFmtId="0" fontId="9" fillId="0" borderId="3" xfId="13" quotePrefix="1" applyFont="1" applyBorder="1" applyAlignment="1">
      <alignment horizontal="center" vertical="center" wrapText="1"/>
    </xf>
    <xf numFmtId="3" fontId="9" fillId="0" borderId="6" xfId="0" quotePrefix="1" applyNumberFormat="1" applyFont="1" applyBorder="1" applyAlignment="1">
      <alignment horizontal="right" vertical="center"/>
    </xf>
    <xf numFmtId="0" fontId="1" fillId="0" borderId="6" xfId="13" quotePrefix="1" applyBorder="1" applyAlignment="1">
      <alignment horizontal="right" vertical="center"/>
    </xf>
    <xf numFmtId="3" fontId="8" fillId="0" borderId="6" xfId="13" applyNumberFormat="1" applyFont="1" applyBorder="1" applyAlignment="1">
      <alignment horizontal="right" vertical="center"/>
    </xf>
    <xf numFmtId="0" fontId="9" fillId="0" borderId="6" xfId="13" quotePrefix="1" applyFont="1" applyBorder="1" applyAlignment="1">
      <alignment horizontal="left" vertical="top" wrapText="1"/>
    </xf>
    <xf numFmtId="0" fontId="9" fillId="0" borderId="6" xfId="13" quotePrefix="1" applyFont="1" applyBorder="1" applyAlignment="1">
      <alignment horizontal="center" vertical="top" wrapText="1"/>
    </xf>
    <xf numFmtId="180" fontId="9" fillId="0" borderId="6" xfId="13" quotePrefix="1" applyNumberFormat="1" applyFont="1" applyBorder="1" applyAlignment="1">
      <alignment horizontal="right" vertical="top" wrapText="1"/>
    </xf>
    <xf numFmtId="180" fontId="9" fillId="0" borderId="6" xfId="0" quotePrefix="1" applyNumberFormat="1" applyFont="1" applyBorder="1" applyAlignment="1">
      <alignment horizontal="right" vertical="top"/>
    </xf>
    <xf numFmtId="181" fontId="0" fillId="0" borderId="6" xfId="13" applyNumberFormat="1" applyFont="1" applyBorder="1" applyAlignment="1">
      <alignment horizontal="right" vertical="center"/>
    </xf>
    <xf numFmtId="181" fontId="9" fillId="0" borderId="6" xfId="13" applyNumberFormat="1" applyFont="1" applyBorder="1" applyAlignment="1">
      <alignment horizontal="right" vertical="center"/>
    </xf>
    <xf numFmtId="181" fontId="1" fillId="0" borderId="6" xfId="13" applyNumberFormat="1" applyBorder="1" applyAlignment="1">
      <alignment horizontal="right" vertical="center"/>
    </xf>
    <xf numFmtId="0" fontId="11" fillId="0" borderId="6" xfId="13" applyFont="1" applyBorder="1" applyAlignment="1">
      <alignment vertical="top" wrapText="1"/>
    </xf>
    <xf numFmtId="0" fontId="11" fillId="0" borderId="6" xfId="13" applyFont="1" applyBorder="1" applyAlignment="1">
      <alignment horizontal="left" vertical="top" wrapText="1"/>
    </xf>
    <xf numFmtId="0" fontId="11" fillId="0" borderId="6" xfId="13" applyFont="1" applyBorder="1" applyAlignment="1">
      <alignment horizontal="center" vertical="top" wrapText="1"/>
    </xf>
    <xf numFmtId="180" fontId="50" fillId="0" borderId="6" xfId="28" applyNumberFormat="1" applyFont="1" applyFill="1" applyBorder="1" applyAlignment="1">
      <alignment horizontal="right" vertical="top" wrapText="1"/>
    </xf>
    <xf numFmtId="180" fontId="11" fillId="0" borderId="6" xfId="13" applyNumberFormat="1" applyFont="1" applyBorder="1" applyAlignment="1">
      <alignment horizontal="right" vertical="top"/>
    </xf>
    <xf numFmtId="42" fontId="1" fillId="0" borderId="6" xfId="13" applyNumberFormat="1" applyBorder="1" applyAlignment="1">
      <alignment horizontal="right" vertical="center"/>
    </xf>
    <xf numFmtId="42" fontId="0" fillId="0" borderId="6" xfId="13" applyNumberFormat="1" applyFont="1" applyBorder="1" applyAlignment="1">
      <alignment horizontal="right" vertical="center" wrapText="1"/>
    </xf>
    <xf numFmtId="0" fontId="11" fillId="0" borderId="6" xfId="13" applyFont="1" applyBorder="1" applyAlignment="1">
      <alignment horizontal="left" vertical="top"/>
    </xf>
    <xf numFmtId="0" fontId="11" fillId="0" borderId="6" xfId="13" quotePrefix="1" applyFont="1" applyBorder="1" applyAlignment="1">
      <alignment vertical="top"/>
    </xf>
    <xf numFmtId="0" fontId="11" fillId="0" borderId="6" xfId="13" applyFont="1" applyBorder="1" applyAlignment="1">
      <alignment vertical="top"/>
    </xf>
    <xf numFmtId="42" fontId="0" fillId="0" borderId="6" xfId="0" applyNumberFormat="1" applyBorder="1" applyAlignment="1">
      <alignment horizontal="right" vertical="center"/>
    </xf>
    <xf numFmtId="169" fontId="0" fillId="0" borderId="6" xfId="1" applyNumberFormat="1" applyFont="1" applyBorder="1" applyAlignment="1">
      <alignment horizontal="right" vertical="center"/>
    </xf>
    <xf numFmtId="0" fontId="0" fillId="0" borderId="6" xfId="13" applyFont="1" applyBorder="1" applyAlignment="1">
      <alignment horizontal="right" vertical="center"/>
    </xf>
    <xf numFmtId="169" fontId="9" fillId="0" borderId="6" xfId="1" applyNumberFormat="1" applyFont="1" applyBorder="1" applyAlignment="1">
      <alignment horizontal="center" vertical="top" wrapText="1"/>
    </xf>
    <xf numFmtId="180" fontId="9" fillId="0" borderId="6" xfId="1" applyNumberFormat="1" applyFont="1" applyBorder="1" applyAlignment="1">
      <alignment horizontal="right" vertical="top" wrapText="1"/>
    </xf>
    <xf numFmtId="0" fontId="9" fillId="0" borderId="9" xfId="13" applyFont="1" applyBorder="1" applyAlignment="1">
      <alignment horizontal="right" vertical="center" wrapText="1"/>
    </xf>
    <xf numFmtId="43" fontId="1" fillId="0" borderId="6" xfId="1" applyBorder="1" applyAlignment="1">
      <alignment horizontal="right" vertical="center"/>
    </xf>
    <xf numFmtId="0" fontId="9" fillId="0" borderId="9" xfId="13" applyFont="1" applyBorder="1" applyAlignment="1">
      <alignment horizontal="left" vertical="center" wrapText="1"/>
    </xf>
    <xf numFmtId="0" fontId="8" fillId="0" borderId="9" xfId="13" applyFont="1" applyBorder="1" applyAlignment="1">
      <alignment horizontal="right" vertical="center"/>
    </xf>
    <xf numFmtId="43" fontId="8" fillId="0" borderId="6" xfId="13" applyNumberFormat="1" applyFont="1" applyBorder="1" applyAlignment="1">
      <alignment horizontal="right" vertical="center"/>
    </xf>
    <xf numFmtId="169" fontId="1" fillId="0" borderId="6" xfId="13" applyNumberFormat="1" applyBorder="1" applyAlignment="1">
      <alignment horizontal="right" vertical="center"/>
    </xf>
    <xf numFmtId="0" fontId="42" fillId="0" borderId="2" xfId="13" applyFont="1" applyBorder="1" applyAlignment="1">
      <alignment horizontal="left" vertical="top" wrapText="1"/>
    </xf>
    <xf numFmtId="0" fontId="42" fillId="0" borderId="2" xfId="13" applyFont="1" applyBorder="1" applyAlignment="1">
      <alignment vertical="top" wrapText="1"/>
    </xf>
    <xf numFmtId="0" fontId="42" fillId="0" borderId="6" xfId="13" applyFont="1" applyBorder="1" applyAlignment="1">
      <alignment horizontal="center" vertical="top"/>
    </xf>
    <xf numFmtId="0" fontId="42" fillId="0" borderId="6" xfId="13" applyFont="1" applyBorder="1" applyAlignment="1">
      <alignment horizontal="center" vertical="top" wrapText="1"/>
    </xf>
    <xf numFmtId="0" fontId="42" fillId="0" borderId="9" xfId="13" applyFont="1" applyBorder="1" applyAlignment="1">
      <alignment horizontal="center" vertical="top" wrapText="1"/>
    </xf>
    <xf numFmtId="0" fontId="42" fillId="0" borderId="6" xfId="13" applyFont="1" applyBorder="1" applyAlignment="1">
      <alignment horizontal="right" vertical="top"/>
    </xf>
    <xf numFmtId="164" fontId="42" fillId="0" borderId="6" xfId="22" applyFont="1" applyBorder="1" applyAlignment="1">
      <alignment horizontal="right" vertical="top"/>
    </xf>
    <xf numFmtId="0" fontId="42" fillId="0" borderId="9" xfId="13" quotePrefix="1" applyFont="1" applyBorder="1" applyAlignment="1">
      <alignment horizontal="center" vertical="top" wrapText="1"/>
    </xf>
    <xf numFmtId="0" fontId="51" fillId="0" borderId="19" xfId="0" applyFont="1" applyBorder="1" applyAlignment="1">
      <alignment wrapText="1"/>
    </xf>
    <xf numFmtId="0" fontId="9" fillId="0" borderId="6" xfId="0" applyFont="1" applyBorder="1" applyAlignment="1">
      <alignment vertical="center" wrapText="1"/>
    </xf>
    <xf numFmtId="43" fontId="9" fillId="0" borderId="6" xfId="1" applyFont="1" applyBorder="1" applyAlignment="1">
      <alignment horizontal="right" vertical="center"/>
    </xf>
    <xf numFmtId="0" fontId="9" fillId="0" borderId="6" xfId="0" applyFont="1" applyBorder="1" applyAlignment="1">
      <alignment vertical="center"/>
    </xf>
    <xf numFmtId="0" fontId="9" fillId="0" borderId="12" xfId="0" applyFont="1" applyBorder="1" applyAlignment="1">
      <alignment vertical="center" wrapText="1"/>
    </xf>
    <xf numFmtId="180" fontId="1" fillId="0" borderId="6" xfId="13" applyNumberFormat="1" applyBorder="1" applyAlignment="1">
      <alignment horizontal="right" vertical="center"/>
    </xf>
    <xf numFmtId="0" fontId="9" fillId="0" borderId="2" xfId="0" applyFont="1" applyBorder="1" applyAlignment="1">
      <alignment vertical="center" wrapText="1"/>
    </xf>
    <xf numFmtId="0" fontId="52" fillId="0" borderId="2" xfId="13" applyFont="1" applyBorder="1" applyAlignment="1">
      <alignment horizontal="left" vertical="center"/>
    </xf>
    <xf numFmtId="0" fontId="52" fillId="0" borderId="2" xfId="13" applyFont="1" applyBorder="1" applyAlignment="1">
      <alignment vertical="center" wrapText="1"/>
    </xf>
    <xf numFmtId="0" fontId="52" fillId="0" borderId="6" xfId="13" applyFont="1" applyBorder="1" applyAlignment="1">
      <alignment horizontal="center" vertical="center" wrapText="1"/>
    </xf>
    <xf numFmtId="0" fontId="52" fillId="0" borderId="9" xfId="13" applyFont="1" applyBorder="1" applyAlignment="1">
      <alignment horizontal="center" vertical="center" wrapText="1"/>
    </xf>
    <xf numFmtId="3" fontId="52" fillId="0" borderId="6" xfId="13" applyNumberFormat="1" applyFont="1" applyBorder="1" applyAlignment="1">
      <alignment horizontal="right" vertical="center"/>
    </xf>
    <xf numFmtId="0" fontId="52" fillId="0" borderId="2" xfId="13" quotePrefix="1" applyFont="1" applyBorder="1" applyAlignment="1">
      <alignment vertical="center" wrapText="1"/>
    </xf>
    <xf numFmtId="0" fontId="52" fillId="0" borderId="6" xfId="13" quotePrefix="1" applyFont="1" applyBorder="1" applyAlignment="1">
      <alignment horizontal="center" vertical="center" wrapText="1"/>
    </xf>
    <xf numFmtId="0" fontId="52" fillId="0" borderId="9" xfId="13" quotePrefix="1" applyFont="1" applyBorder="1" applyAlignment="1">
      <alignment horizontal="center" vertical="center" wrapText="1"/>
    </xf>
    <xf numFmtId="0" fontId="52" fillId="0" borderId="2" xfId="13" applyFont="1" applyBorder="1" applyAlignment="1">
      <alignment horizontal="left" vertical="center" wrapText="1"/>
    </xf>
    <xf numFmtId="0" fontId="52" fillId="0" borderId="6" xfId="13" applyFont="1" applyBorder="1" applyAlignment="1">
      <alignment horizontal="center" vertical="center"/>
    </xf>
    <xf numFmtId="0" fontId="42" fillId="0" borderId="2" xfId="13" applyFont="1" applyBorder="1" applyAlignment="1">
      <alignment horizontal="left" vertical="center"/>
    </xf>
    <xf numFmtId="0" fontId="42" fillId="0" borderId="6" xfId="0" applyFont="1" applyBorder="1" applyAlignment="1">
      <alignment vertical="top" wrapText="1"/>
    </xf>
    <xf numFmtId="0" fontId="42" fillId="0" borderId="6" xfId="13" applyFont="1" applyBorder="1" applyAlignment="1">
      <alignment horizontal="center" vertical="center" wrapText="1"/>
    </xf>
    <xf numFmtId="0" fontId="42" fillId="0" borderId="9" xfId="13" applyFont="1" applyBorder="1" applyAlignment="1">
      <alignment horizontal="center" vertical="center" wrapText="1"/>
    </xf>
    <xf numFmtId="0" fontId="42" fillId="0" borderId="6" xfId="13" applyFont="1" applyBorder="1" applyAlignment="1">
      <alignment horizontal="right" vertical="center"/>
    </xf>
    <xf numFmtId="169" fontId="44" fillId="0" borderId="6" xfId="1" applyNumberFormat="1" applyFont="1" applyFill="1" applyBorder="1" applyAlignment="1">
      <alignment horizontal="right" vertical="top"/>
    </xf>
    <xf numFmtId="0" fontId="42" fillId="0" borderId="2" xfId="13" applyFont="1" applyBorder="1" applyAlignment="1">
      <alignment horizontal="left" vertical="center" wrapText="1"/>
    </xf>
    <xf numFmtId="182" fontId="1" fillId="0" borderId="6" xfId="13" applyNumberFormat="1" applyBorder="1" applyAlignment="1">
      <alignment horizontal="right" vertical="center"/>
    </xf>
    <xf numFmtId="183" fontId="1" fillId="0" borderId="6" xfId="27" applyNumberFormat="1" applyBorder="1" applyAlignment="1">
      <alignment horizontal="right" vertical="center"/>
    </xf>
    <xf numFmtId="0" fontId="5" fillId="0" borderId="6" xfId="13" applyFont="1" applyBorder="1" applyAlignment="1">
      <alignment horizontal="center" vertical="center"/>
    </xf>
    <xf numFmtId="0" fontId="5" fillId="0" borderId="6" xfId="13" applyFont="1" applyBorder="1" applyAlignment="1">
      <alignment horizontal="right" vertical="center"/>
    </xf>
    <xf numFmtId="42" fontId="5" fillId="0" borderId="6" xfId="13" applyNumberFormat="1" applyFont="1" applyBorder="1" applyAlignment="1">
      <alignment horizontal="right" vertical="center"/>
    </xf>
    <xf numFmtId="41" fontId="52" fillId="0" borderId="6" xfId="13" applyNumberFormat="1" applyFont="1" applyBorder="1" applyAlignment="1">
      <alignment horizontal="center" vertical="center" wrapText="1"/>
    </xf>
    <xf numFmtId="0" fontId="52" fillId="0" borderId="6" xfId="13" applyFont="1" applyBorder="1" applyAlignment="1">
      <alignment horizontal="right" vertical="center"/>
    </xf>
    <xf numFmtId="42" fontId="52" fillId="0" borderId="9" xfId="22" applyNumberFormat="1" applyFont="1" applyBorder="1" applyAlignment="1">
      <alignment horizontal="right" vertical="center" wrapText="1"/>
    </xf>
    <xf numFmtId="0" fontId="52" fillId="0" borderId="2" xfId="13" applyFont="1" applyBorder="1" applyAlignment="1">
      <alignment horizontal="right" vertical="center"/>
    </xf>
    <xf numFmtId="42" fontId="52" fillId="0" borderId="6" xfId="0" applyNumberFormat="1" applyFont="1" applyBorder="1" applyAlignment="1">
      <alignment horizontal="right" vertical="center"/>
    </xf>
    <xf numFmtId="42" fontId="52" fillId="0" borderId="6" xfId="13" applyNumberFormat="1" applyFont="1" applyBorder="1" applyAlignment="1">
      <alignment horizontal="right" vertical="center"/>
    </xf>
    <xf numFmtId="0" fontId="22" fillId="0" borderId="6" xfId="13" applyFont="1" applyBorder="1" applyAlignment="1">
      <alignment horizontal="left" vertical="center"/>
    </xf>
    <xf numFmtId="0" fontId="22" fillId="0" borderId="6" xfId="13" applyFont="1" applyBorder="1" applyAlignment="1">
      <alignment vertical="center" wrapText="1"/>
    </xf>
    <xf numFmtId="164" fontId="22" fillId="0" borderId="6" xfId="22" applyFont="1" applyBorder="1" applyAlignment="1">
      <alignment horizontal="center" vertical="center" wrapText="1"/>
    </xf>
    <xf numFmtId="180" fontId="35" fillId="0" borderId="6" xfId="13" applyNumberFormat="1" applyFont="1" applyBorder="1" applyAlignment="1">
      <alignment horizontal="right" vertical="center"/>
    </xf>
    <xf numFmtId="180" fontId="35" fillId="0" borderId="6" xfId="22" applyNumberFormat="1" applyFont="1" applyBorder="1" applyAlignment="1">
      <alignment horizontal="right" vertical="center"/>
    </xf>
    <xf numFmtId="0" fontId="22" fillId="0" borderId="6" xfId="13" applyFont="1" applyBorder="1" applyAlignment="1">
      <alignment horizontal="left" vertical="center" wrapText="1"/>
    </xf>
    <xf numFmtId="0" fontId="53" fillId="0" borderId="6" xfId="0" applyFont="1" applyBorder="1" applyAlignment="1">
      <alignment horizontal="left" vertical="center" wrapText="1"/>
    </xf>
    <xf numFmtId="0" fontId="42" fillId="0" borderId="6" xfId="0" applyFont="1" applyBorder="1" applyAlignment="1">
      <alignment horizontal="left" vertical="center"/>
    </xf>
    <xf numFmtId="0" fontId="44" fillId="0" borderId="6" xfId="0" applyFont="1" applyBorder="1" applyAlignment="1">
      <alignment horizontal="center" vertical="center"/>
    </xf>
    <xf numFmtId="170" fontId="42" fillId="0" borderId="6" xfId="1" applyNumberFormat="1" applyFont="1" applyFill="1" applyBorder="1" applyAlignment="1">
      <alignment horizontal="center" vertical="center" wrapText="1"/>
    </xf>
    <xf numFmtId="180" fontId="42" fillId="0" borderId="6" xfId="1" applyNumberFormat="1" applyFont="1" applyFill="1" applyBorder="1" applyAlignment="1">
      <alignment horizontal="right" vertical="center" wrapText="1"/>
    </xf>
    <xf numFmtId="164" fontId="54" fillId="0" borderId="6" xfId="22" applyFont="1" applyBorder="1" applyAlignment="1">
      <alignment horizontal="right" vertical="center" wrapText="1"/>
    </xf>
    <xf numFmtId="0" fontId="42" fillId="0" borderId="6" xfId="0" quotePrefix="1" applyFont="1" applyBorder="1" applyAlignment="1">
      <alignment horizontal="left" vertical="center" wrapText="1"/>
    </xf>
    <xf numFmtId="0" fontId="44" fillId="0" borderId="6" xfId="0" quotePrefix="1" applyFont="1" applyBorder="1" applyAlignment="1">
      <alignment horizontal="left" vertical="center" wrapText="1"/>
    </xf>
    <xf numFmtId="180" fontId="44" fillId="0" borderId="6" xfId="0" applyNumberFormat="1" applyFont="1" applyBorder="1" applyAlignment="1">
      <alignment horizontal="right" vertical="center"/>
    </xf>
    <xf numFmtId="0" fontId="44" fillId="0" borderId="6" xfId="0" applyFont="1" applyBorder="1" applyAlignment="1">
      <alignment horizontal="left" vertical="center" wrapText="1"/>
    </xf>
    <xf numFmtId="0" fontId="42" fillId="0" borderId="6" xfId="0" applyFont="1" applyBorder="1" applyAlignment="1">
      <alignment horizontal="left" vertical="center" wrapText="1"/>
    </xf>
    <xf numFmtId="0" fontId="9" fillId="0" borderId="2" xfId="13" applyFont="1" applyBorder="1" applyAlignment="1">
      <alignment horizontal="right" vertical="center" wrapText="1"/>
    </xf>
    <xf numFmtId="169" fontId="9" fillId="0" borderId="6" xfId="23" applyNumberFormat="1" applyFont="1" applyBorder="1" applyAlignment="1">
      <alignment horizontal="right" vertical="center" wrapText="1"/>
    </xf>
    <xf numFmtId="0" fontId="0" fillId="0" borderId="6" xfId="7" applyFont="1" applyBorder="1" applyAlignment="1">
      <alignment horizontal="left" vertical="top"/>
    </xf>
    <xf numFmtId="0" fontId="1" fillId="0" borderId="6" xfId="7" applyBorder="1" applyAlignment="1">
      <alignment horizontal="left" vertical="top"/>
    </xf>
    <xf numFmtId="0" fontId="1" fillId="0" borderId="6" xfId="7" applyBorder="1" applyAlignment="1">
      <alignment horizontal="left" vertical="top" wrapText="1"/>
    </xf>
    <xf numFmtId="0" fontId="0" fillId="0" borderId="6" xfId="7" quotePrefix="1" applyFont="1" applyBorder="1" applyAlignment="1">
      <alignment horizontal="left" vertical="top"/>
    </xf>
    <xf numFmtId="0" fontId="0" fillId="0" borderId="6" xfId="7" applyFont="1" applyBorder="1" applyAlignment="1">
      <alignment horizontal="left" vertical="top" wrapText="1"/>
    </xf>
    <xf numFmtId="0" fontId="1" fillId="0" borderId="9" xfId="7" applyBorder="1" applyAlignment="1">
      <alignment horizontal="left" vertical="top"/>
    </xf>
    <xf numFmtId="0" fontId="0" fillId="0" borderId="9" xfId="7" applyFont="1" applyBorder="1" applyAlignment="1">
      <alignment horizontal="left" vertical="top"/>
    </xf>
    <xf numFmtId="0" fontId="1" fillId="0" borderId="15" xfId="7" applyBorder="1" applyAlignment="1">
      <alignment horizontal="left" vertical="top"/>
    </xf>
    <xf numFmtId="0" fontId="0" fillId="0" borderId="5" xfId="9" applyFont="1" applyBorder="1" applyAlignment="1">
      <alignment horizontal="center" vertical="top"/>
    </xf>
    <xf numFmtId="0" fontId="29" fillId="0" borderId="6" xfId="8" applyFont="1" applyBorder="1" applyAlignment="1">
      <alignment horizontal="left" vertical="top"/>
    </xf>
    <xf numFmtId="0" fontId="29" fillId="0" borderId="0" xfId="8" applyFont="1" applyAlignment="1">
      <alignment horizontal="left" vertical="top"/>
    </xf>
    <xf numFmtId="0" fontId="29" fillId="0" borderId="6" xfId="8" applyFont="1" applyBorder="1" applyAlignment="1">
      <alignment horizontal="left" vertical="top" wrapText="1"/>
    </xf>
    <xf numFmtId="0" fontId="29" fillId="0" borderId="6" xfId="8" applyFont="1" applyBorder="1" applyAlignment="1">
      <alignment horizontal="center" vertical="top"/>
    </xf>
    <xf numFmtId="0" fontId="29" fillId="0" borderId="6" xfId="8" quotePrefix="1" applyFont="1" applyBorder="1" applyAlignment="1">
      <alignment horizontal="center" vertical="top"/>
    </xf>
    <xf numFmtId="0" fontId="29" fillId="0" borderId="6" xfId="8" applyFont="1" applyBorder="1" applyAlignment="1">
      <alignment horizontal="center" vertical="top" wrapText="1"/>
    </xf>
    <xf numFmtId="0" fontId="29" fillId="0" borderId="6" xfId="8" quotePrefix="1" applyFont="1" applyBorder="1" applyAlignment="1">
      <alignment horizontal="left" vertical="top" wrapText="1"/>
    </xf>
    <xf numFmtId="0" fontId="29" fillId="0" borderId="5" xfId="8" applyFont="1" applyBorder="1" applyAlignment="1">
      <alignment horizontal="left" vertical="top" wrapText="1"/>
    </xf>
    <xf numFmtId="0" fontId="29" fillId="0" borderId="6" xfId="8" quotePrefix="1" applyFont="1" applyBorder="1" applyAlignment="1">
      <alignment horizontal="left" vertical="top"/>
    </xf>
    <xf numFmtId="0" fontId="34" fillId="13" borderId="6" xfId="8" applyFont="1" applyFill="1" applyBorder="1" applyAlignment="1">
      <alignment horizontal="center" vertical="center"/>
    </xf>
    <xf numFmtId="0" fontId="25" fillId="13" borderId="6" xfId="9" applyFont="1" applyFill="1" applyBorder="1" applyAlignment="1">
      <alignment horizontal="center" vertical="center" wrapText="1"/>
    </xf>
    <xf numFmtId="0" fontId="25" fillId="16" borderId="6" xfId="6" applyFont="1" applyFill="1" applyBorder="1" applyAlignment="1">
      <alignment horizontal="center" vertical="center"/>
    </xf>
    <xf numFmtId="0" fontId="25" fillId="13" borderId="0" xfId="6" applyFont="1" applyFill="1">
      <alignment vertical="center"/>
    </xf>
    <xf numFmtId="0" fontId="25" fillId="13" borderId="0" xfId="6" applyFont="1" applyFill="1" applyAlignment="1">
      <alignment horizontal="center" vertical="center"/>
    </xf>
    <xf numFmtId="0" fontId="34" fillId="13" borderId="6" xfId="8" applyFont="1" applyFill="1" applyBorder="1" applyAlignment="1">
      <alignment horizontal="left" vertical="center" wrapText="1"/>
    </xf>
    <xf numFmtId="0" fontId="1" fillId="13" borderId="6" xfId="6" applyFill="1" applyBorder="1" applyAlignment="1">
      <alignment vertical="top"/>
    </xf>
    <xf numFmtId="0" fontId="1" fillId="13" borderId="9" xfId="6" applyFill="1" applyBorder="1" applyAlignment="1">
      <alignment horizontal="center" vertical="center"/>
    </xf>
    <xf numFmtId="0" fontId="1" fillId="13" borderId="6" xfId="6" applyFill="1" applyBorder="1" applyAlignment="1">
      <alignment vertical="top" wrapText="1"/>
    </xf>
    <xf numFmtId="0" fontId="4" fillId="0" borderId="9" xfId="2" applyFont="1" applyBorder="1" applyAlignment="1">
      <alignment wrapText="1"/>
    </xf>
    <xf numFmtId="0" fontId="0" fillId="0" borderId="0" xfId="2" applyFont="1" applyAlignment="1">
      <alignment horizontal="center"/>
    </xf>
    <xf numFmtId="0" fontId="0" fillId="6" borderId="9" xfId="2" applyFont="1" applyFill="1" applyBorder="1" applyAlignment="1">
      <alignment horizontal="center"/>
    </xf>
    <xf numFmtId="0" fontId="0" fillId="6" borderId="13" xfId="2" applyFont="1" applyFill="1" applyBorder="1" applyAlignment="1">
      <alignment horizontal="center"/>
    </xf>
    <xf numFmtId="168" fontId="0" fillId="6" borderId="13" xfId="1" applyNumberFormat="1" applyFont="1" applyFill="1" applyBorder="1" applyAlignment="1">
      <alignment horizontal="center"/>
    </xf>
    <xf numFmtId="168" fontId="0" fillId="6" borderId="12" xfId="23" applyNumberFormat="1" applyFont="1" applyFill="1" applyBorder="1"/>
    <xf numFmtId="0" fontId="4" fillId="6" borderId="12" xfId="2" quotePrefix="1" applyFont="1" applyFill="1" applyBorder="1" applyAlignment="1">
      <alignment horizontal="center"/>
    </xf>
    <xf numFmtId="0" fontId="6" fillId="6" borderId="12" xfId="2" applyFont="1" applyFill="1" applyBorder="1"/>
    <xf numFmtId="0" fontId="4" fillId="6" borderId="12" xfId="2" applyFont="1" applyFill="1" applyBorder="1"/>
    <xf numFmtId="0" fontId="4" fillId="6" borderId="0" xfId="2" applyFont="1" applyFill="1"/>
    <xf numFmtId="0" fontId="34" fillId="10" borderId="9" xfId="8" applyFont="1" applyFill="1" applyBorder="1" applyAlignment="1">
      <alignment horizontal="center" vertical="center" wrapText="1"/>
    </xf>
    <xf numFmtId="0" fontId="4" fillId="6" borderId="2" xfId="2" applyFont="1" applyFill="1" applyBorder="1" applyAlignment="1">
      <alignment wrapText="1"/>
    </xf>
    <xf numFmtId="0" fontId="1" fillId="8" borderId="2" xfId="2" applyFont="1" applyFill="1" applyBorder="1" applyAlignment="1">
      <alignment wrapText="1"/>
    </xf>
    <xf numFmtId="0" fontId="1" fillId="6" borderId="2" xfId="2" applyFont="1" applyFill="1" applyBorder="1"/>
    <xf numFmtId="0" fontId="1" fillId="6" borderId="2" xfId="2" applyFont="1" applyFill="1" applyBorder="1" applyAlignment="1">
      <alignment wrapText="1"/>
    </xf>
    <xf numFmtId="0" fontId="1" fillId="14" borderId="2" xfId="2" applyFont="1" applyFill="1" applyBorder="1" applyAlignment="1">
      <alignment wrapText="1"/>
    </xf>
    <xf numFmtId="0" fontId="1" fillId="13" borderId="6" xfId="2" applyFont="1" applyFill="1" applyBorder="1" applyAlignment="1">
      <alignment wrapText="1"/>
    </xf>
    <xf numFmtId="0" fontId="1" fillId="6" borderId="6" xfId="2" applyFont="1" applyFill="1" applyBorder="1" applyAlignment="1">
      <alignment wrapText="1"/>
    </xf>
    <xf numFmtId="0" fontId="1" fillId="0" borderId="6" xfId="2" applyFont="1" applyBorder="1"/>
    <xf numFmtId="0" fontId="1" fillId="0" borderId="6" xfId="2" applyFont="1" applyBorder="1" applyAlignment="1">
      <alignment wrapText="1"/>
    </xf>
    <xf numFmtId="0" fontId="1" fillId="15" borderId="6" xfId="2" applyFont="1" applyFill="1" applyBorder="1" applyAlignment="1">
      <alignment vertical="top" wrapText="1"/>
    </xf>
    <xf numFmtId="0" fontId="1" fillId="13" borderId="6" xfId="21" applyFill="1" applyBorder="1" applyAlignment="1">
      <alignment wrapText="1"/>
    </xf>
    <xf numFmtId="0" fontId="1" fillId="6" borderId="6" xfId="21" applyFill="1" applyBorder="1"/>
    <xf numFmtId="0" fontId="1" fillId="6" borderId="6" xfId="21" applyFill="1" applyBorder="1" applyAlignment="1">
      <alignment vertical="center"/>
    </xf>
    <xf numFmtId="0" fontId="1" fillId="6" borderId="6" xfId="21" applyFill="1" applyBorder="1" applyAlignment="1">
      <alignment wrapText="1"/>
    </xf>
    <xf numFmtId="0" fontId="1" fillId="6" borderId="5" xfId="21" applyFill="1" applyBorder="1"/>
    <xf numFmtId="0" fontId="25" fillId="10" borderId="6" xfId="0" applyFont="1" applyFill="1" applyBorder="1" applyAlignment="1">
      <alignment vertical="center" wrapText="1"/>
    </xf>
    <xf numFmtId="0" fontId="8" fillId="10" borderId="6" xfId="9" applyFont="1" applyFill="1" applyBorder="1" applyAlignment="1">
      <alignment horizontal="left" vertical="center" wrapText="1"/>
    </xf>
    <xf numFmtId="0" fontId="12" fillId="10" borderId="6" xfId="0" applyFont="1" applyFill="1" applyBorder="1" applyAlignment="1">
      <alignment vertical="center"/>
    </xf>
    <xf numFmtId="0" fontId="12" fillId="10" borderId="6" xfId="8" applyFont="1" applyFill="1" applyBorder="1" applyAlignment="1">
      <alignment vertical="center" wrapText="1"/>
    </xf>
    <xf numFmtId="0" fontId="12" fillId="13" borderId="9" xfId="8" applyFont="1" applyFill="1" applyBorder="1" applyAlignment="1">
      <alignment horizontal="left" vertical="center"/>
    </xf>
    <xf numFmtId="0" fontId="58" fillId="0" borderId="6" xfId="0" applyFont="1" applyBorder="1" applyAlignment="1">
      <alignment wrapText="1"/>
    </xf>
    <xf numFmtId="0" fontId="57" fillId="0" borderId="6" xfId="0" applyFont="1" applyBorder="1"/>
    <xf numFmtId="0" fontId="57" fillId="0" borderId="6" xfId="0" applyFont="1" applyBorder="1" applyAlignment="1">
      <alignment wrapText="1"/>
    </xf>
    <xf numFmtId="0" fontId="9" fillId="0" borderId="6" xfId="9" applyFont="1" applyBorder="1">
      <alignment vertical="center"/>
    </xf>
    <xf numFmtId="0" fontId="9" fillId="0" borderId="12" xfId="9" applyFont="1" applyBorder="1">
      <alignment vertical="center"/>
    </xf>
    <xf numFmtId="0" fontId="62" fillId="0" borderId="6" xfId="0" applyFont="1" applyBorder="1" applyAlignment="1">
      <alignment horizontal="center" vertical="center" wrapText="1"/>
    </xf>
    <xf numFmtId="0" fontId="64" fillId="0" borderId="6" xfId="0" applyFont="1" applyBorder="1" applyAlignment="1">
      <alignment vertical="center" wrapText="1"/>
    </xf>
    <xf numFmtId="9" fontId="63" fillId="0" borderId="6" xfId="0" applyNumberFormat="1" applyFont="1" applyBorder="1" applyAlignment="1">
      <alignment horizontal="center" vertical="center" wrapText="1"/>
    </xf>
    <xf numFmtId="0" fontId="63" fillId="0" borderId="6" xfId="0" applyFont="1" applyBorder="1" applyAlignment="1">
      <alignment vertical="center" wrapText="1"/>
    </xf>
    <xf numFmtId="0" fontId="63" fillId="0" borderId="6" xfId="0" applyFont="1" applyBorder="1" applyAlignment="1">
      <alignment horizontal="center" vertical="center" wrapText="1"/>
    </xf>
    <xf numFmtId="0" fontId="62" fillId="0" borderId="12" xfId="0" applyFont="1" applyBorder="1" applyAlignment="1">
      <alignment vertical="center" wrapText="1"/>
    </xf>
    <xf numFmtId="0" fontId="64" fillId="0" borderId="12" xfId="0" applyFont="1" applyBorder="1" applyAlignment="1">
      <alignment horizontal="center" vertical="center" wrapText="1"/>
    </xf>
    <xf numFmtId="9" fontId="63" fillId="0" borderId="12" xfId="0" applyNumberFormat="1" applyFont="1" applyBorder="1" applyAlignment="1">
      <alignment horizontal="center" vertical="center" wrapText="1"/>
    </xf>
    <xf numFmtId="0" fontId="62" fillId="0" borderId="5" xfId="0" applyFont="1" applyBorder="1" applyAlignment="1">
      <alignment horizontal="center" vertical="center" wrapText="1"/>
    </xf>
    <xf numFmtId="0" fontId="62" fillId="0" borderId="5" xfId="0" applyFont="1" applyBorder="1" applyAlignment="1">
      <alignment vertical="center" wrapText="1"/>
    </xf>
    <xf numFmtId="0" fontId="25" fillId="0" borderId="5" xfId="0" applyFont="1" applyBorder="1" applyAlignment="1">
      <alignment vertical="center" wrapText="1"/>
    </xf>
    <xf numFmtId="0" fontId="64" fillId="0" borderId="15" xfId="0" applyFont="1" applyBorder="1" applyAlignment="1">
      <alignment vertical="center" wrapText="1"/>
    </xf>
    <xf numFmtId="0" fontId="3" fillId="0" borderId="6" xfId="2" applyFont="1" applyBorder="1" applyAlignment="1">
      <alignment horizontal="center"/>
    </xf>
    <xf numFmtId="3" fontId="3" fillId="0" borderId="6" xfId="2" applyNumberFormat="1" applyFont="1" applyBorder="1"/>
    <xf numFmtId="0" fontId="69" fillId="0" borderId="5" xfId="0" applyFont="1" applyBorder="1" applyAlignment="1">
      <alignment wrapText="1"/>
    </xf>
    <xf numFmtId="0" fontId="9" fillId="0" borderId="9" xfId="13" applyFont="1" applyBorder="1" applyAlignment="1">
      <alignment vertical="center" wrapText="1"/>
    </xf>
    <xf numFmtId="0" fontId="9" fillId="0" borderId="6" xfId="13" applyFont="1" applyBorder="1" applyAlignment="1">
      <alignment horizontal="left" vertical="center" wrapText="1"/>
    </xf>
    <xf numFmtId="0" fontId="25" fillId="6" borderId="15" xfId="8" applyFont="1" applyFill="1" applyBorder="1" applyAlignment="1">
      <alignment vertical="top"/>
    </xf>
    <xf numFmtId="0" fontId="8" fillId="0" borderId="6" xfId="13" applyFont="1" applyBorder="1">
      <alignment vertical="center"/>
    </xf>
    <xf numFmtId="0" fontId="0" fillId="0" borderId="2" xfId="7" applyFont="1" applyBorder="1" applyAlignment="1">
      <alignment horizontal="left" vertical="top"/>
    </xf>
    <xf numFmtId="0" fontId="1" fillId="0" borderId="2" xfId="7" applyBorder="1" applyAlignment="1">
      <alignment horizontal="left" vertical="top"/>
    </xf>
    <xf numFmtId="0" fontId="72" fillId="0" borderId="6" xfId="0" applyFont="1" applyBorder="1" applyAlignment="1">
      <alignment wrapText="1"/>
    </xf>
    <xf numFmtId="0" fontId="72" fillId="0" borderId="6" xfId="0" applyFont="1" applyBorder="1"/>
    <xf numFmtId="0" fontId="73" fillId="0" borderId="6" xfId="0" applyFont="1" applyBorder="1" applyAlignment="1">
      <alignment wrapText="1"/>
    </xf>
    <xf numFmtId="0" fontId="0" fillId="0" borderId="6" xfId="7" applyFont="1" applyBorder="1" applyAlignment="1">
      <alignment horizontal="center" vertical="top"/>
    </xf>
    <xf numFmtId="0" fontId="1" fillId="0" borderId="6" xfId="7" applyBorder="1" applyAlignment="1">
      <alignment horizontal="center" vertical="top"/>
    </xf>
    <xf numFmtId="0" fontId="0" fillId="0" borderId="6" xfId="7" applyFont="1" applyBorder="1" applyAlignment="1">
      <alignment horizontal="center" vertical="top" wrapText="1"/>
    </xf>
    <xf numFmtId="9" fontId="0" fillId="0" borderId="6" xfId="7" applyNumberFormat="1" applyFont="1" applyBorder="1" applyAlignment="1">
      <alignment horizontal="center" vertical="top" wrapText="1"/>
    </xf>
    <xf numFmtId="0" fontId="1" fillId="0" borderId="6" xfId="7" applyBorder="1" applyAlignment="1">
      <alignment horizontal="center" vertical="top" wrapText="1"/>
    </xf>
    <xf numFmtId="0" fontId="76" fillId="0" borderId="6" xfId="0" applyFont="1" applyBorder="1" applyAlignment="1">
      <alignment vertical="center"/>
    </xf>
    <xf numFmtId="3" fontId="9" fillId="0" borderId="6" xfId="13" applyNumberFormat="1" applyFont="1" applyBorder="1">
      <alignment vertical="center"/>
    </xf>
    <xf numFmtId="3" fontId="9" fillId="0" borderId="0" xfId="13" applyNumberFormat="1" applyFont="1">
      <alignment vertical="center"/>
    </xf>
    <xf numFmtId="3" fontId="8" fillId="0" borderId="6" xfId="13" applyNumberFormat="1" applyFont="1" applyBorder="1">
      <alignment vertical="center"/>
    </xf>
    <xf numFmtId="0" fontId="0" fillId="0" borderId="5" xfId="0" applyBorder="1" applyAlignment="1">
      <alignment vertical="top"/>
    </xf>
    <xf numFmtId="0" fontId="0" fillId="0" borderId="5" xfId="8" applyFont="1" applyBorder="1" applyAlignment="1">
      <alignment vertical="top"/>
    </xf>
    <xf numFmtId="0" fontId="1" fillId="0" borderId="5" xfId="9" applyBorder="1" applyAlignment="1">
      <alignment vertical="top"/>
    </xf>
    <xf numFmtId="0" fontId="1" fillId="0" borderId="12" xfId="9" applyBorder="1" applyAlignment="1">
      <alignment vertical="top"/>
    </xf>
    <xf numFmtId="0" fontId="1" fillId="0" borderId="6" xfId="9" applyBorder="1" applyAlignment="1">
      <alignment vertical="top"/>
    </xf>
    <xf numFmtId="0" fontId="0" fillId="0" borderId="6" xfId="8" applyFont="1" applyBorder="1">
      <alignment vertical="center"/>
    </xf>
    <xf numFmtId="0" fontId="0" fillId="6" borderId="6" xfId="8" applyFont="1" applyFill="1" applyBorder="1" applyAlignment="1">
      <alignment horizontal="center" vertical="center"/>
    </xf>
    <xf numFmtId="2" fontId="0" fillId="0" borderId="6" xfId="8" applyNumberFormat="1" applyFont="1" applyBorder="1">
      <alignment vertical="center"/>
    </xf>
    <xf numFmtId="0" fontId="0" fillId="0" borderId="6" xfId="8" applyFont="1" applyBorder="1" applyAlignment="1">
      <alignment vertical="top"/>
    </xf>
    <xf numFmtId="1" fontId="1" fillId="0" borderId="5" xfId="10" applyNumberFormat="1" applyFont="1" applyBorder="1" applyAlignment="1">
      <alignment vertical="top"/>
    </xf>
    <xf numFmtId="0" fontId="58" fillId="0" borderId="5" xfId="0" applyFont="1" applyBorder="1"/>
    <xf numFmtId="0" fontId="0" fillId="6" borderId="5" xfId="8" applyFont="1" applyFill="1" applyBorder="1" applyAlignment="1">
      <alignment horizontal="center" vertical="top"/>
    </xf>
    <xf numFmtId="0" fontId="9" fillId="0" borderId="0" xfId="9" applyFont="1" applyAlignment="1">
      <alignment horizontal="center" vertical="center"/>
    </xf>
    <xf numFmtId="0" fontId="1" fillId="0" borderId="5" xfId="6" applyBorder="1" applyAlignment="1">
      <alignment vertical="top"/>
    </xf>
    <xf numFmtId="0" fontId="1" fillId="6" borderId="5" xfId="6" applyFill="1" applyBorder="1" applyAlignment="1">
      <alignment vertical="top" wrapText="1"/>
    </xf>
    <xf numFmtId="0" fontId="1" fillId="0" borderId="5" xfId="6" applyBorder="1" applyAlignment="1">
      <alignment vertical="top" wrapText="1"/>
    </xf>
    <xf numFmtId="0" fontId="3" fillId="0" borderId="6" xfId="2" applyFont="1" applyBorder="1" applyAlignment="1">
      <alignment vertical="top"/>
    </xf>
    <xf numFmtId="0" fontId="9" fillId="0" borderId="5" xfId="13" applyFont="1" applyBorder="1" applyAlignment="1">
      <alignment vertical="top"/>
    </xf>
    <xf numFmtId="0" fontId="9" fillId="0" borderId="13" xfId="13" applyFont="1" applyBorder="1" applyAlignment="1">
      <alignment vertical="top"/>
    </xf>
    <xf numFmtId="0" fontId="9" fillId="0" borderId="12" xfId="13" applyFont="1" applyBorder="1" applyAlignment="1">
      <alignment vertical="top"/>
    </xf>
    <xf numFmtId="0" fontId="8" fillId="0" borderId="5" xfId="13" applyFont="1" applyBorder="1" applyAlignment="1">
      <alignment vertical="top"/>
    </xf>
    <xf numFmtId="0" fontId="25" fillId="6" borderId="5" xfId="8" applyFont="1" applyFill="1" applyBorder="1" applyAlignment="1">
      <alignment vertical="top" wrapText="1"/>
    </xf>
    <xf numFmtId="0" fontId="25" fillId="6" borderId="13" xfId="8" applyFont="1" applyFill="1" applyBorder="1" applyAlignment="1">
      <alignment vertical="top" wrapText="1"/>
    </xf>
    <xf numFmtId="0" fontId="25" fillId="6" borderId="12" xfId="8" applyFont="1" applyFill="1" applyBorder="1" applyAlignment="1">
      <alignment vertical="top" wrapText="1"/>
    </xf>
    <xf numFmtId="0" fontId="25" fillId="6" borderId="5" xfId="8" applyFont="1" applyFill="1" applyBorder="1" applyAlignment="1">
      <alignment vertical="top"/>
    </xf>
    <xf numFmtId="0" fontId="25" fillId="0" borderId="5" xfId="8" applyFont="1" applyBorder="1" applyAlignment="1">
      <alignment vertical="top" wrapText="1"/>
    </xf>
    <xf numFmtId="0" fontId="25" fillId="0" borderId="6" xfId="8" applyFont="1" applyBorder="1" applyAlignment="1">
      <alignment vertical="top" wrapText="1"/>
    </xf>
    <xf numFmtId="0" fontId="25" fillId="0" borderId="5" xfId="0" applyFont="1" applyBorder="1" applyAlignment="1">
      <alignment vertical="top" wrapText="1"/>
    </xf>
    <xf numFmtId="0" fontId="25" fillId="0" borderId="15" xfId="8" applyFont="1" applyBorder="1" applyAlignment="1">
      <alignment vertical="top"/>
    </xf>
    <xf numFmtId="1" fontId="1" fillId="0" borderId="6" xfId="10" applyNumberFormat="1" applyFont="1" applyBorder="1" applyAlignment="1">
      <alignment horizontal="left" vertical="top" wrapText="1"/>
    </xf>
    <xf numFmtId="0" fontId="1" fillId="0" borderId="6" xfId="9" applyBorder="1" applyAlignment="1">
      <alignment horizontal="center" vertical="top"/>
    </xf>
    <xf numFmtId="0" fontId="1" fillId="0" borderId="5" xfId="9" applyBorder="1" applyAlignment="1">
      <alignment horizontal="left" vertical="top" wrapText="1"/>
    </xf>
    <xf numFmtId="0" fontId="1" fillId="0" borderId="12" xfId="9" applyBorder="1" applyAlignment="1">
      <alignment horizontal="left" vertical="top" wrapText="1"/>
    </xf>
    <xf numFmtId="1" fontId="1" fillId="0" borderId="5" xfId="10" applyNumberFormat="1" applyFont="1" applyFill="1" applyBorder="1" applyAlignment="1">
      <alignment horizontal="left" vertical="top" wrapText="1"/>
    </xf>
    <xf numFmtId="1" fontId="1" fillId="0" borderId="12" xfId="10" applyNumberFormat="1" applyFont="1" applyFill="1" applyBorder="1" applyAlignment="1">
      <alignment horizontal="left" vertical="top" wrapText="1"/>
    </xf>
    <xf numFmtId="9" fontId="1" fillId="0" borderId="5" xfId="9" applyNumberFormat="1" applyBorder="1" applyAlignment="1">
      <alignment horizontal="center" vertical="top"/>
    </xf>
    <xf numFmtId="9" fontId="1" fillId="0" borderId="12" xfId="9" applyNumberFormat="1" applyBorder="1" applyAlignment="1">
      <alignment horizontal="center" vertical="top"/>
    </xf>
    <xf numFmtId="0" fontId="1" fillId="0" borderId="5" xfId="9" applyBorder="1" applyAlignment="1">
      <alignment horizontal="left" vertical="center" wrapText="1"/>
    </xf>
    <xf numFmtId="0" fontId="1" fillId="0" borderId="12" xfId="9" applyBorder="1" applyAlignment="1">
      <alignment horizontal="left" vertical="center" wrapText="1"/>
    </xf>
    <xf numFmtId="1" fontId="1" fillId="0" borderId="5" xfId="10" applyNumberFormat="1" applyFont="1" applyBorder="1" applyAlignment="1">
      <alignment horizontal="left" vertical="center" wrapText="1"/>
    </xf>
    <xf numFmtId="1" fontId="1" fillId="0" borderId="12" xfId="10" applyNumberFormat="1" applyFont="1" applyBorder="1" applyAlignment="1">
      <alignment horizontal="left" vertical="center" wrapText="1"/>
    </xf>
    <xf numFmtId="9" fontId="1" fillId="0" borderId="5" xfId="9" applyNumberFormat="1" applyBorder="1" applyAlignment="1">
      <alignment horizontal="center" vertical="center"/>
    </xf>
    <xf numFmtId="9" fontId="1" fillId="0" borderId="12" xfId="9" applyNumberFormat="1" applyBorder="1" applyAlignment="1">
      <alignment horizontal="center" vertical="center"/>
    </xf>
    <xf numFmtId="9" fontId="63" fillId="0" borderId="6" xfId="0" applyNumberFormat="1" applyFont="1" applyBorder="1" applyAlignment="1">
      <alignment horizontal="center" vertical="center" wrapText="1"/>
    </xf>
    <xf numFmtId="0" fontId="62" fillId="0" borderId="6" xfId="0" applyFont="1" applyBorder="1" applyAlignment="1">
      <alignment vertical="center" wrapText="1"/>
    </xf>
    <xf numFmtId="0" fontId="63" fillId="0" borderId="6" xfId="0" applyFont="1" applyBorder="1" applyAlignment="1">
      <alignment horizontal="center" vertical="center" wrapText="1"/>
    </xf>
    <xf numFmtId="0" fontId="64" fillId="0" borderId="6" xfId="0" applyFont="1" applyBorder="1" applyAlignment="1">
      <alignment horizontal="center" vertical="center" wrapText="1"/>
    </xf>
    <xf numFmtId="0" fontId="1" fillId="0" borderId="5" xfId="6" applyBorder="1" applyAlignment="1">
      <alignment horizontal="right" vertical="center"/>
    </xf>
    <xf numFmtId="0" fontId="1" fillId="0" borderId="12" xfId="6" applyBorder="1" applyAlignment="1">
      <alignment horizontal="right" vertical="center"/>
    </xf>
    <xf numFmtId="0" fontId="9" fillId="0" borderId="4" xfId="13" applyFont="1" applyBorder="1" applyAlignment="1">
      <alignment horizontal="left" vertical="center"/>
    </xf>
    <xf numFmtId="0" fontId="9" fillId="0" borderId="14" xfId="13" applyFont="1" applyBorder="1" applyAlignment="1">
      <alignment horizontal="left" vertical="center"/>
    </xf>
    <xf numFmtId="0" fontId="9" fillId="0" borderId="7" xfId="13" applyFont="1" applyBorder="1" applyAlignment="1">
      <alignment horizontal="left" vertical="center"/>
    </xf>
    <xf numFmtId="0" fontId="9" fillId="0" borderId="4" xfId="13" applyFont="1" applyBorder="1" applyAlignment="1">
      <alignment horizontal="left" vertical="center" wrapText="1"/>
    </xf>
    <xf numFmtId="0" fontId="9" fillId="0" borderId="7" xfId="13" applyFont="1" applyBorder="1" applyAlignment="1">
      <alignment horizontal="left" vertical="center" wrapText="1"/>
    </xf>
    <xf numFmtId="0" fontId="9" fillId="0" borderId="14" xfId="13" applyFont="1" applyBorder="1" applyAlignment="1">
      <alignment horizontal="left" vertical="center" wrapText="1"/>
    </xf>
    <xf numFmtId="0" fontId="52" fillId="0" borderId="4" xfId="13" applyFont="1" applyBorder="1" applyAlignment="1">
      <alignment horizontal="left" vertical="center"/>
    </xf>
    <xf numFmtId="0" fontId="52" fillId="0" borderId="7" xfId="13" applyFont="1" applyBorder="1" applyAlignment="1">
      <alignment horizontal="left" vertical="center"/>
    </xf>
    <xf numFmtId="0" fontId="42" fillId="0" borderId="4" xfId="13" applyFont="1" applyBorder="1" applyAlignment="1">
      <alignment horizontal="left" vertical="top" wrapText="1"/>
    </xf>
    <xf numFmtId="0" fontId="42" fillId="0" borderId="14" xfId="13" applyFont="1" applyBorder="1" applyAlignment="1">
      <alignment horizontal="left" vertical="top" wrapText="1"/>
    </xf>
    <xf numFmtId="0" fontId="42" fillId="0" borderId="7" xfId="13" applyFont="1" applyBorder="1" applyAlignment="1">
      <alignment horizontal="left" vertical="top" wrapText="1"/>
    </xf>
    <xf numFmtId="0" fontId="0" fillId="0" borderId="5" xfId="13" applyFont="1" applyBorder="1" applyAlignment="1">
      <alignment horizontal="left" vertical="top" wrapText="1"/>
    </xf>
    <xf numFmtId="0" fontId="0" fillId="0" borderId="13" xfId="13" applyFont="1" applyBorder="1" applyAlignment="1">
      <alignment horizontal="left" vertical="top" wrapText="1"/>
    </xf>
    <xf numFmtId="0" fontId="0" fillId="0" borderId="12" xfId="13" applyFont="1" applyBorder="1" applyAlignment="1">
      <alignment horizontal="left" vertical="top" wrapText="1"/>
    </xf>
    <xf numFmtId="0" fontId="10" fillId="0" borderId="2" xfId="13" applyFont="1" applyBorder="1" applyAlignment="1">
      <alignment horizontal="left" vertical="center" wrapText="1"/>
    </xf>
    <xf numFmtId="0" fontId="10" fillId="0" borderId="3" xfId="13" applyFont="1" applyBorder="1" applyAlignment="1">
      <alignment horizontal="left" vertical="center"/>
    </xf>
    <xf numFmtId="0" fontId="10" fillId="0" borderId="9" xfId="13" applyFont="1" applyBorder="1" applyAlignment="1">
      <alignment horizontal="left" vertical="center"/>
    </xf>
    <xf numFmtId="0" fontId="9" fillId="0" borderId="4" xfId="13" applyFont="1" applyBorder="1" applyAlignment="1">
      <alignment horizontal="center" vertical="center"/>
    </xf>
    <xf numFmtId="0" fontId="9" fillId="0" borderId="14" xfId="13" applyFont="1" applyBorder="1" applyAlignment="1">
      <alignment horizontal="center" vertical="center"/>
    </xf>
    <xf numFmtId="0" fontId="9" fillId="0" borderId="4" xfId="13" applyFont="1" applyBorder="1" applyAlignment="1">
      <alignment horizontal="center" vertical="center" wrapText="1"/>
    </xf>
    <xf numFmtId="0" fontId="9" fillId="0" borderId="14" xfId="13" applyFont="1" applyBorder="1" applyAlignment="1">
      <alignment horizontal="center" vertical="center" wrapText="1"/>
    </xf>
    <xf numFmtId="0" fontId="9" fillId="0" borderId="7" xfId="13" applyFont="1" applyBorder="1" applyAlignment="1">
      <alignment horizontal="center" vertical="center" wrapText="1"/>
    </xf>
    <xf numFmtId="0" fontId="0" fillId="0" borderId="5" xfId="13" applyFont="1" applyBorder="1" applyAlignment="1">
      <alignment horizontal="left" vertical="center" wrapText="1"/>
    </xf>
    <xf numFmtId="0" fontId="0" fillId="0" borderId="12" xfId="13" applyFont="1" applyBorder="1" applyAlignment="1">
      <alignment horizontal="left" vertical="center" wrapText="1"/>
    </xf>
    <xf numFmtId="0" fontId="0" fillId="0" borderId="13" xfId="13" applyFont="1" applyBorder="1" applyAlignment="1">
      <alignment horizontal="left" vertical="center" wrapText="1"/>
    </xf>
    <xf numFmtId="0" fontId="0" fillId="0" borderId="5" xfId="13" applyFont="1" applyBorder="1" applyAlignment="1">
      <alignment horizontal="center" vertical="center" wrapText="1"/>
    </xf>
    <xf numFmtId="0" fontId="0" fillId="0" borderId="13" xfId="13" applyFont="1" applyBorder="1" applyAlignment="1">
      <alignment horizontal="center" vertical="center" wrapText="1"/>
    </xf>
    <xf numFmtId="0" fontId="0" fillId="0" borderId="12" xfId="13" applyFont="1" applyBorder="1" applyAlignment="1">
      <alignment horizontal="center" vertical="center" wrapText="1"/>
    </xf>
    <xf numFmtId="0" fontId="0" fillId="0" borderId="6" xfId="13" applyFont="1" applyBorder="1" applyAlignment="1">
      <alignment horizontal="left" vertical="center" wrapText="1"/>
    </xf>
    <xf numFmtId="0" fontId="25" fillId="0" borderId="2" xfId="13" applyFont="1" applyBorder="1" applyAlignment="1">
      <alignment horizontal="left" vertical="center"/>
    </xf>
    <xf numFmtId="0" fontId="25" fillId="0" borderId="3" xfId="13" applyFont="1" applyBorder="1" applyAlignment="1">
      <alignment horizontal="left" vertical="center"/>
    </xf>
    <xf numFmtId="0" fontId="25" fillId="0" borderId="9" xfId="13" applyFont="1" applyBorder="1" applyAlignment="1">
      <alignment horizontal="left" vertical="center"/>
    </xf>
    <xf numFmtId="170" fontId="0" fillId="0" borderId="5" xfId="1" applyNumberFormat="1" applyFont="1" applyBorder="1" applyAlignment="1">
      <alignment horizontal="center" vertical="top"/>
    </xf>
    <xf numFmtId="170" fontId="0" fillId="0" borderId="12" xfId="1" applyNumberFormat="1" applyFont="1" applyBorder="1" applyAlignment="1">
      <alignment horizontal="center" vertical="top"/>
    </xf>
    <xf numFmtId="0" fontId="0" fillId="0" borderId="6" xfId="13" applyFont="1" applyBorder="1" applyAlignment="1">
      <alignment horizontal="center" vertical="top"/>
    </xf>
    <xf numFmtId="170" fontId="0" fillId="0" borderId="6" xfId="1" applyNumberFormat="1" applyFont="1" applyBorder="1" applyAlignment="1">
      <alignment horizontal="center" vertical="top" wrapText="1"/>
    </xf>
    <xf numFmtId="0" fontId="0" fillId="0" borderId="4" xfId="13" applyFont="1" applyBorder="1" applyAlignment="1">
      <alignment horizontal="left" vertical="top" wrapText="1"/>
    </xf>
    <xf numFmtId="0" fontId="0" fillId="0" borderId="14" xfId="13" applyFont="1" applyBorder="1" applyAlignment="1">
      <alignment horizontal="left" vertical="top" wrapText="1"/>
    </xf>
    <xf numFmtId="0" fontId="0" fillId="0" borderId="7" xfId="13" applyFont="1" applyBorder="1" applyAlignment="1">
      <alignment horizontal="left" vertical="top" wrapText="1"/>
    </xf>
    <xf numFmtId="0" fontId="0" fillId="0" borderId="6" xfId="13" applyFont="1" applyBorder="1" applyAlignment="1">
      <alignment horizontal="center" vertical="center"/>
    </xf>
    <xf numFmtId="3" fontId="0" fillId="0" borderId="5" xfId="13" applyNumberFormat="1" applyFont="1" applyBorder="1" applyAlignment="1">
      <alignment horizontal="center" vertical="top"/>
    </xf>
    <xf numFmtId="3" fontId="0" fillId="0" borderId="13" xfId="13" applyNumberFormat="1" applyFont="1" applyBorder="1" applyAlignment="1">
      <alignment horizontal="center" vertical="top"/>
    </xf>
    <xf numFmtId="3" fontId="0" fillId="0" borderId="12" xfId="13" applyNumberFormat="1" applyFont="1" applyBorder="1" applyAlignment="1">
      <alignment horizontal="center" vertical="top"/>
    </xf>
    <xf numFmtId="0" fontId="0" fillId="0" borderId="5" xfId="13" applyFont="1" applyBorder="1" applyAlignment="1">
      <alignment horizontal="center" vertical="top"/>
    </xf>
    <xf numFmtId="0" fontId="0" fillId="0" borderId="12" xfId="13" applyFont="1" applyBorder="1" applyAlignment="1">
      <alignment horizontal="center" vertical="top"/>
    </xf>
    <xf numFmtId="0" fontId="0" fillId="0" borderId="5" xfId="13" applyFont="1" applyBorder="1" applyAlignment="1">
      <alignment horizontal="center" vertical="top" wrapText="1"/>
    </xf>
    <xf numFmtId="0" fontId="0" fillId="0" borderId="12" xfId="13" applyFont="1" applyBorder="1" applyAlignment="1">
      <alignment horizontal="center" vertical="top" wrapText="1"/>
    </xf>
    <xf numFmtId="0" fontId="0" fillId="0" borderId="5" xfId="13" applyFont="1" applyBorder="1" applyAlignment="1">
      <alignment horizontal="center" vertical="center"/>
    </xf>
    <xf numFmtId="0" fontId="0" fillId="0" borderId="12" xfId="13" applyFont="1" applyBorder="1" applyAlignment="1">
      <alignment horizontal="center" vertical="center"/>
    </xf>
    <xf numFmtId="0" fontId="0" fillId="0" borderId="6" xfId="13" applyFont="1" applyBorder="1" applyAlignment="1">
      <alignment horizontal="left" vertical="top" wrapText="1"/>
    </xf>
    <xf numFmtId="0" fontId="25" fillId="0" borderId="2" xfId="13" applyFont="1" applyBorder="1" applyAlignment="1">
      <alignment horizontal="left" vertical="center" wrapText="1"/>
    </xf>
    <xf numFmtId="0" fontId="25" fillId="0" borderId="3" xfId="13" applyFont="1" applyBorder="1" applyAlignment="1">
      <alignment horizontal="left" vertical="center" wrapText="1"/>
    </xf>
    <xf numFmtId="0" fontId="25" fillId="0" borderId="9" xfId="13" applyFont="1" applyBorder="1" applyAlignment="1">
      <alignment horizontal="left" vertical="center" wrapText="1"/>
    </xf>
    <xf numFmtId="0" fontId="25" fillId="0" borderId="2" xfId="13" quotePrefix="1" applyFont="1" applyBorder="1" applyAlignment="1">
      <alignment horizontal="left" vertical="center" wrapText="1"/>
    </xf>
    <xf numFmtId="0" fontId="25" fillId="0" borderId="3" xfId="13" quotePrefix="1" applyFont="1" applyBorder="1" applyAlignment="1">
      <alignment horizontal="left" vertical="center" wrapText="1"/>
    </xf>
    <xf numFmtId="0" fontId="25" fillId="0" borderId="9" xfId="13" quotePrefix="1" applyFont="1" applyBorder="1" applyAlignment="1">
      <alignment horizontal="left" vertical="center" wrapText="1"/>
    </xf>
    <xf numFmtId="0" fontId="0" fillId="0" borderId="4" xfId="13" applyFont="1" applyBorder="1" applyAlignment="1">
      <alignment horizontal="left" vertical="center" wrapText="1"/>
    </xf>
    <xf numFmtId="0" fontId="0" fillId="0" borderId="7" xfId="13" applyFont="1" applyBorder="1" applyAlignment="1">
      <alignment horizontal="left" vertical="center" wrapText="1"/>
    </xf>
    <xf numFmtId="0" fontId="25" fillId="0" borderId="2" xfId="13" applyFont="1" applyBorder="1" applyAlignment="1">
      <alignment horizontal="left" vertical="top" wrapText="1"/>
    </xf>
    <xf numFmtId="0" fontId="25" fillId="0" borderId="3" xfId="13" applyFont="1" applyBorder="1" applyAlignment="1">
      <alignment horizontal="left" vertical="top" wrapText="1"/>
    </xf>
    <xf numFmtId="0" fontId="25" fillId="0" borderId="9" xfId="13" applyFont="1" applyBorder="1" applyAlignment="1">
      <alignment horizontal="left" vertical="top" wrapText="1"/>
    </xf>
    <xf numFmtId="0" fontId="0" fillId="0" borderId="13" xfId="13" applyFont="1" applyBorder="1" applyAlignment="1">
      <alignment horizontal="center" vertical="center"/>
    </xf>
    <xf numFmtId="170" fontId="0" fillId="0" borderId="5" xfId="1" applyNumberFormat="1" applyFont="1" applyBorder="1" applyAlignment="1">
      <alignment horizontal="center" vertical="center"/>
    </xf>
    <xf numFmtId="170" fontId="0" fillId="0" borderId="13" xfId="1" applyNumberFormat="1" applyFont="1" applyBorder="1" applyAlignment="1">
      <alignment horizontal="center" vertical="center"/>
    </xf>
    <xf numFmtId="170" fontId="0" fillId="0" borderId="12" xfId="1" applyNumberFormat="1" applyFont="1" applyBorder="1" applyAlignment="1">
      <alignment horizontal="center" vertical="center"/>
    </xf>
    <xf numFmtId="169" fontId="0" fillId="0" borderId="5" xfId="25" applyNumberFormat="1" applyFont="1" applyBorder="1" applyAlignment="1">
      <alignment horizontal="center" vertical="center"/>
    </xf>
    <xf numFmtId="169" fontId="0" fillId="0" borderId="13" xfId="25" applyNumberFormat="1" applyFont="1" applyBorder="1" applyAlignment="1">
      <alignment horizontal="center" vertical="center"/>
    </xf>
    <xf numFmtId="169" fontId="0" fillId="0" borderId="12" xfId="25" applyNumberFormat="1" applyFont="1" applyBorder="1" applyAlignment="1">
      <alignment horizontal="center" vertical="center"/>
    </xf>
    <xf numFmtId="169" fontId="0" fillId="0" borderId="5" xfId="25" applyNumberFormat="1" applyFont="1" applyBorder="1" applyAlignment="1">
      <alignment horizontal="center" vertical="center" wrapText="1"/>
    </xf>
    <xf numFmtId="169" fontId="0" fillId="0" borderId="13" xfId="25" applyNumberFormat="1" applyFont="1" applyBorder="1" applyAlignment="1">
      <alignment horizontal="center" vertical="center" wrapText="1"/>
    </xf>
    <xf numFmtId="169" fontId="0" fillId="0" borderId="12" xfId="25" applyNumberFormat="1" applyFont="1" applyBorder="1" applyAlignment="1">
      <alignment horizontal="center" vertical="center" wrapText="1"/>
    </xf>
    <xf numFmtId="0" fontId="0" fillId="0" borderId="5" xfId="13" applyFont="1" applyBorder="1" applyAlignment="1">
      <alignment horizontal="left" vertical="center"/>
    </xf>
    <xf numFmtId="0" fontId="0" fillId="0" borderId="13" xfId="13" applyFont="1" applyBorder="1" applyAlignment="1">
      <alignment horizontal="left" vertical="center"/>
    </xf>
    <xf numFmtId="0" fontId="0" fillId="0" borderId="12" xfId="13" applyFont="1" applyBorder="1" applyAlignment="1">
      <alignment horizontal="left" vertical="center"/>
    </xf>
    <xf numFmtId="0" fontId="0" fillId="0" borderId="5" xfId="0" applyBorder="1" applyAlignment="1">
      <alignment horizontal="left" vertical="center" wrapText="1"/>
    </xf>
    <xf numFmtId="0" fontId="0" fillId="0" borderId="12" xfId="0" applyBorder="1" applyAlignment="1">
      <alignment horizontal="left" vertical="center" wrapText="1"/>
    </xf>
    <xf numFmtId="0" fontId="35" fillId="6" borderId="5" xfId="0" applyFont="1" applyFill="1" applyBorder="1" applyAlignment="1">
      <alignment horizontal="center" vertical="center" wrapText="1"/>
    </xf>
    <xf numFmtId="0" fontId="35" fillId="6" borderId="12" xfId="0" applyFont="1" applyFill="1" applyBorder="1" applyAlignment="1">
      <alignment horizontal="center" vertical="center" wrapText="1"/>
    </xf>
    <xf numFmtId="0" fontId="35" fillId="6" borderId="5" xfId="0" applyFont="1" applyFill="1" applyBorder="1" applyAlignment="1">
      <alignment horizontal="left" vertical="top" wrapText="1"/>
    </xf>
    <xf numFmtId="0" fontId="35" fillId="6" borderId="12" xfId="0" applyFont="1" applyFill="1" applyBorder="1" applyAlignment="1">
      <alignment horizontal="left" vertical="top" wrapText="1"/>
    </xf>
    <xf numFmtId="0" fontId="25" fillId="0" borderId="6" xfId="13" applyFont="1" applyBorder="1" applyAlignment="1">
      <alignment horizontal="left" vertical="center"/>
    </xf>
    <xf numFmtId="0" fontId="0" fillId="0" borderId="6" xfId="13" applyFont="1" applyBorder="1" applyAlignment="1">
      <alignment horizontal="left" vertical="center"/>
    </xf>
    <xf numFmtId="0" fontId="0" fillId="0" borderId="5" xfId="13" applyFont="1" applyBorder="1" applyAlignment="1">
      <alignment vertical="top" wrapText="1"/>
    </xf>
    <xf numFmtId="0" fontId="0" fillId="0" borderId="13" xfId="0" applyBorder="1" applyAlignment="1">
      <alignment vertical="top" wrapText="1"/>
    </xf>
    <xf numFmtId="0" fontId="0" fillId="0" borderId="12" xfId="0" applyBorder="1" applyAlignment="1">
      <alignment vertical="top" wrapText="1"/>
    </xf>
    <xf numFmtId="0" fontId="0" fillId="0" borderId="13" xfId="0" applyBorder="1" applyAlignment="1">
      <alignment horizontal="left" vertical="top" wrapText="1"/>
    </xf>
    <xf numFmtId="0" fontId="0" fillId="0" borderId="12" xfId="0" applyBorder="1" applyAlignment="1">
      <alignment horizontal="left" vertical="top" wrapText="1"/>
    </xf>
    <xf numFmtId="164" fontId="35" fillId="6" borderId="5" xfId="20" applyFont="1" applyFill="1" applyBorder="1" applyAlignment="1">
      <alignment horizontal="center" vertical="center"/>
    </xf>
    <xf numFmtId="164" fontId="35" fillId="6" borderId="12" xfId="20" applyFont="1" applyFill="1" applyBorder="1" applyAlignment="1">
      <alignment horizontal="center" vertical="center"/>
    </xf>
    <xf numFmtId="0" fontId="35" fillId="6" borderId="5" xfId="0" applyFont="1" applyFill="1" applyBorder="1" applyAlignment="1">
      <alignment horizontal="left" vertical="center" wrapText="1"/>
    </xf>
    <xf numFmtId="0" fontId="35" fillId="6" borderId="12" xfId="0" applyFont="1" applyFill="1" applyBorder="1" applyAlignment="1">
      <alignment horizontal="left" vertical="center" wrapText="1"/>
    </xf>
    <xf numFmtId="0" fontId="9" fillId="0" borderId="5" xfId="13" applyFont="1" applyBorder="1" applyAlignment="1">
      <alignment horizontal="left" vertical="center" wrapText="1"/>
    </xf>
    <xf numFmtId="0" fontId="9" fillId="0" borderId="12" xfId="13" applyFont="1" applyBorder="1" applyAlignment="1">
      <alignment horizontal="left" vertical="center" wrapText="1"/>
    </xf>
  </cellXfs>
  <cellStyles count="29">
    <cellStyle name="Comma" xfId="1" builtinId="3"/>
    <cellStyle name="Comma [0]" xfId="22" builtinId="6"/>
    <cellStyle name="Comma [0] 2" xfId="20" xr:uid="{00000000-0005-0000-0000-000002000000}"/>
    <cellStyle name="Comma [0] 5" xfId="28" xr:uid="{00000000-0005-0000-0000-000003000000}"/>
    <cellStyle name="Comma 2" xfId="5" xr:uid="{00000000-0005-0000-0000-000004000000}"/>
    <cellStyle name="Comma 2 2" xfId="25" xr:uid="{00000000-0005-0000-0000-000005000000}"/>
    <cellStyle name="Comma 3" xfId="10" xr:uid="{00000000-0005-0000-0000-000006000000}"/>
    <cellStyle name="Comma 4" xfId="23" xr:uid="{00000000-0005-0000-0000-000007000000}"/>
    <cellStyle name="Comma 4 2" xfId="24" xr:uid="{00000000-0005-0000-0000-000008000000}"/>
    <cellStyle name="Comma 5" xfId="18" xr:uid="{00000000-0005-0000-0000-000009000000}"/>
    <cellStyle name="Currency" xfId="27" builtinId="4"/>
    <cellStyle name="Hyperlink" xfId="16" builtinId="8"/>
    <cellStyle name="Hyperlink 2" xfId="4" xr:uid="{00000000-0005-0000-0000-00000C000000}"/>
    <cellStyle name="Normal" xfId="0" builtinId="0"/>
    <cellStyle name="Normal 10" xfId="19" xr:uid="{00000000-0005-0000-0000-00000E000000}"/>
    <cellStyle name="Normal 11" xfId="26" xr:uid="{00000000-0005-0000-0000-00000F000000}"/>
    <cellStyle name="Normal 2" xfId="2" xr:uid="{00000000-0005-0000-0000-000010000000}"/>
    <cellStyle name="Normal 2 2" xfId="3" xr:uid="{00000000-0005-0000-0000-000011000000}"/>
    <cellStyle name="Normal 2 2 2" xfId="8" xr:uid="{00000000-0005-0000-0000-000012000000}"/>
    <cellStyle name="Normal 2 3" xfId="7" xr:uid="{00000000-0005-0000-0000-000013000000}"/>
    <cellStyle name="Normal 2 4" xfId="21" xr:uid="{00000000-0005-0000-0000-000014000000}"/>
    <cellStyle name="Normal 3" xfId="6" xr:uid="{00000000-0005-0000-0000-000015000000}"/>
    <cellStyle name="Normal 4" xfId="9" xr:uid="{00000000-0005-0000-0000-000016000000}"/>
    <cellStyle name="Normal 5" xfId="11" xr:uid="{00000000-0005-0000-0000-000017000000}"/>
    <cellStyle name="Normal 6" xfId="12" xr:uid="{00000000-0005-0000-0000-000018000000}"/>
    <cellStyle name="Normal 7" xfId="13" xr:uid="{00000000-0005-0000-0000-000019000000}"/>
    <cellStyle name="Normal 8" xfId="14" xr:uid="{00000000-0005-0000-0000-00001A000000}"/>
    <cellStyle name="Normal 9" xfId="15" xr:uid="{00000000-0005-0000-0000-00001B000000}"/>
    <cellStyle name="Percent" xfId="17" builtinId="5"/>
  </cellStyles>
  <dxfs count="16">
    <dxf>
      <font>
        <strike val="0"/>
        <outline val="0"/>
        <shadow val="0"/>
        <u val="none"/>
        <vertAlign val="baseline"/>
        <sz val="11"/>
        <name val="Calibri"/>
        <scheme val="minor"/>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scheme val="minor"/>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scheme val="minor"/>
      </font>
      <border diagonalUp="0" diagonalDown="0" outline="0">
        <left style="thin">
          <color auto="1"/>
        </left>
        <right style="thin">
          <color indexed="64"/>
        </right>
        <top style="thin">
          <color indexed="64"/>
        </top>
        <bottom style="thin">
          <color indexed="64"/>
        </bottom>
      </border>
    </dxf>
    <dxf>
      <font>
        <strike val="0"/>
        <outline val="0"/>
        <shadow val="0"/>
        <u val="none"/>
        <vertAlign val="baseline"/>
        <sz val="11"/>
        <name val="Calibri"/>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scheme val="minor"/>
      </font>
      <numFmt numFmtId="168" formatCode="_ * #,##0_ ;_ * \-#,##0_ ;_ * &quot;-&quot;??_ ;_ @_ "/>
      <border diagonalUp="0" diagonalDown="0" outline="0">
        <left style="thin">
          <color indexed="64"/>
        </left>
        <right style="thin">
          <color auto="1"/>
        </right>
        <top style="thin">
          <color indexed="64"/>
        </top>
        <bottom style="thin">
          <color indexed="64"/>
        </bottom>
      </border>
    </dxf>
    <dxf>
      <font>
        <strike val="0"/>
        <outline val="0"/>
        <shadow val="0"/>
        <u val="none"/>
        <vertAlign val="baseline"/>
        <sz val="11"/>
        <name val="Calibri"/>
        <scheme val="minor"/>
      </font>
      <fill>
        <patternFill>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scheme val="minor"/>
      </font>
      <fill>
        <patternFill>
          <fgColor indexed="64"/>
          <bgColor theme="0"/>
        </patternFill>
      </fill>
      <alignment horizontal="center" textRotation="0" indent="0" justifyLastLine="0" shrinkToFit="0" readingOrder="0"/>
      <border diagonalUp="0" diagonalDown="0" outline="0">
        <left style="thin">
          <color indexed="64"/>
        </left>
        <right style="thin">
          <color auto="1"/>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fgColor indexed="64"/>
          <bgColor theme="0"/>
        </patternFill>
      </fill>
      <alignment horizontal="center" textRotation="0" indent="0" justifyLastLine="0" shrinkToFit="0" readingOrder="0"/>
      <border diagonalUp="0" diagonalDown="0" outline="0">
        <left style="thin">
          <color indexed="64"/>
        </left>
        <right style="thin">
          <color auto="1"/>
        </right>
        <top style="thin">
          <color indexed="64"/>
        </top>
        <bottom style="thin">
          <color indexed="64"/>
        </bottom>
      </border>
    </dxf>
    <dxf>
      <font>
        <strike val="0"/>
        <outline val="0"/>
        <shadow val="0"/>
        <u val="none"/>
        <vertAlign val="baseline"/>
        <sz val="11"/>
        <name val="Calibri"/>
        <scheme val="minor"/>
      </font>
      <fill>
        <patternFill>
          <fgColor indexed="64"/>
          <bgColor theme="0"/>
        </patternFill>
      </fill>
      <alignment horizontal="center" textRotation="0" indent="0" justifyLastLine="0" shrinkToFit="0" readingOrder="0"/>
      <border diagonalUp="0" diagonalDown="0" outline="0">
        <left style="thin">
          <color indexed="64"/>
        </left>
        <right style="thin">
          <color auto="1"/>
        </right>
        <top style="thin">
          <color indexed="64"/>
        </top>
        <bottom style="thin">
          <color indexed="64"/>
        </bottom>
      </border>
    </dxf>
    <dxf>
      <font>
        <strike val="0"/>
        <outline val="0"/>
        <shadow val="0"/>
        <u val="none"/>
        <vertAlign val="baseline"/>
        <sz val="11"/>
        <name val="Calibri"/>
        <scheme val="minor"/>
      </font>
      <border diagonalUp="0" diagonalDown="0" outline="0">
        <left style="thin">
          <color indexed="64"/>
        </left>
        <right style="thin">
          <color auto="1"/>
        </right>
        <top style="thin">
          <color indexed="64"/>
        </top>
        <bottom style="thin">
          <color indexed="64"/>
        </bottom>
      </border>
    </dxf>
    <dxf>
      <font>
        <strike val="0"/>
        <outline val="0"/>
        <shadow val="0"/>
        <u val="none"/>
        <vertAlign val="baseline"/>
        <sz val="11"/>
        <name val="Calibri"/>
        <scheme val="minor"/>
      </font>
    </dxf>
    <dxf>
      <border outline="0">
        <bottom style="thin">
          <color auto="1"/>
        </bottom>
      </border>
    </dxf>
    <dxf>
      <font>
        <b/>
        <i val="0"/>
        <strike val="0"/>
        <condense val="0"/>
        <extend val="0"/>
        <outline val="0"/>
        <shadow val="0"/>
        <u val="none"/>
        <vertAlign val="baseline"/>
        <sz val="11"/>
        <color theme="1"/>
        <name val="Arial Narrow"/>
        <scheme val="none"/>
      </font>
      <fill>
        <patternFill patternType="solid">
          <fgColor indexed="64"/>
          <bgColor theme="0" tint="-0.14993743705557422"/>
        </patternFill>
      </fill>
      <alignment horizontal="center"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border>
        <bottom style="thin">
          <color rgb="FF188FBB"/>
        </bottom>
      </border>
    </dxf>
    <dxf>
      <fill>
        <patternFill patternType="solid">
          <bgColor theme="2"/>
        </patternFill>
      </fill>
      <border>
        <bottom style="thin">
          <color rgb="FF188FBB"/>
        </bottom>
      </border>
    </dxf>
    <dxf>
      <font>
        <b/>
        <i val="0"/>
        <color theme="0"/>
      </font>
      <fill>
        <patternFill>
          <bgColor rgb="FF165B89"/>
        </patternFill>
      </fill>
      <border>
        <top style="thick">
          <color auto="1"/>
        </top>
        <bottom style="medium">
          <color rgb="FF188FBB"/>
        </bottom>
      </border>
    </dxf>
  </dxfs>
  <tableStyles count="1" defaultTableStyle="TableStyleMedium2" defaultPivotStyle="PivotStyleLight16">
    <tableStyle name="EITI Table" pivot="0" count="3" xr9:uid="{00000000-0011-0000-FFFF-FFFF00000000}">
      <tableStyleElement type="headerRow" dxfId="15"/>
      <tableStyleElement type="firstRowStripe" dxfId="14"/>
      <tableStyleElement type="secondRowStripe" dxfId="13"/>
    </tableStyle>
  </tableStyles>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26" Type="http://schemas.openxmlformats.org/officeDocument/2006/relationships/externalLink" Target="externalLinks/externalLink19.xml"/><Relationship Id="rId39" Type="http://schemas.openxmlformats.org/officeDocument/2006/relationships/externalLink" Target="externalLinks/externalLink32.xml"/><Relationship Id="rId21" Type="http://schemas.openxmlformats.org/officeDocument/2006/relationships/externalLink" Target="externalLinks/externalLink14.xml"/><Relationship Id="rId34" Type="http://schemas.openxmlformats.org/officeDocument/2006/relationships/externalLink" Target="externalLinks/externalLink27.xml"/><Relationship Id="rId42" Type="http://schemas.openxmlformats.org/officeDocument/2006/relationships/externalLink" Target="externalLinks/externalLink35.xml"/><Relationship Id="rId47" Type="http://schemas.openxmlformats.org/officeDocument/2006/relationships/externalLink" Target="externalLinks/externalLink40.xml"/><Relationship Id="rId50"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9.xml"/><Relationship Id="rId29" Type="http://schemas.openxmlformats.org/officeDocument/2006/relationships/externalLink" Target="externalLinks/externalLink22.xml"/><Relationship Id="rId11" Type="http://schemas.openxmlformats.org/officeDocument/2006/relationships/externalLink" Target="externalLinks/externalLink4.xml"/><Relationship Id="rId24" Type="http://schemas.openxmlformats.org/officeDocument/2006/relationships/externalLink" Target="externalLinks/externalLink17.xml"/><Relationship Id="rId32" Type="http://schemas.openxmlformats.org/officeDocument/2006/relationships/externalLink" Target="externalLinks/externalLink25.xml"/><Relationship Id="rId37" Type="http://schemas.openxmlformats.org/officeDocument/2006/relationships/externalLink" Target="externalLinks/externalLink30.xml"/><Relationship Id="rId40" Type="http://schemas.openxmlformats.org/officeDocument/2006/relationships/externalLink" Target="externalLinks/externalLink33.xml"/><Relationship Id="rId45" Type="http://schemas.openxmlformats.org/officeDocument/2006/relationships/externalLink" Target="externalLinks/externalLink38.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31" Type="http://schemas.openxmlformats.org/officeDocument/2006/relationships/externalLink" Target="externalLinks/externalLink24.xml"/><Relationship Id="rId44" Type="http://schemas.openxmlformats.org/officeDocument/2006/relationships/externalLink" Target="externalLinks/externalLink37.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externalLink" Target="externalLinks/externalLink15.xml"/><Relationship Id="rId27" Type="http://schemas.openxmlformats.org/officeDocument/2006/relationships/externalLink" Target="externalLinks/externalLink20.xml"/><Relationship Id="rId30" Type="http://schemas.openxmlformats.org/officeDocument/2006/relationships/externalLink" Target="externalLinks/externalLink23.xml"/><Relationship Id="rId35" Type="http://schemas.openxmlformats.org/officeDocument/2006/relationships/externalLink" Target="externalLinks/externalLink28.xml"/><Relationship Id="rId43" Type="http://schemas.openxmlformats.org/officeDocument/2006/relationships/externalLink" Target="externalLinks/externalLink36.xml"/><Relationship Id="rId48" Type="http://schemas.openxmlformats.org/officeDocument/2006/relationships/externalLink" Target="externalLinks/externalLink41.xml"/><Relationship Id="rId8" Type="http://schemas.openxmlformats.org/officeDocument/2006/relationships/externalLink" Target="externalLinks/externalLink1.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externalLink" Target="externalLinks/externalLink18.xml"/><Relationship Id="rId33" Type="http://schemas.openxmlformats.org/officeDocument/2006/relationships/externalLink" Target="externalLinks/externalLink26.xml"/><Relationship Id="rId38" Type="http://schemas.openxmlformats.org/officeDocument/2006/relationships/externalLink" Target="externalLinks/externalLink31.xml"/><Relationship Id="rId46" Type="http://schemas.openxmlformats.org/officeDocument/2006/relationships/externalLink" Target="externalLinks/externalLink39.xml"/><Relationship Id="rId20" Type="http://schemas.openxmlformats.org/officeDocument/2006/relationships/externalLink" Target="externalLinks/externalLink13.xml"/><Relationship Id="rId41" Type="http://schemas.openxmlformats.org/officeDocument/2006/relationships/externalLink" Target="externalLinks/externalLink3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8.xml"/><Relationship Id="rId23" Type="http://schemas.openxmlformats.org/officeDocument/2006/relationships/externalLink" Target="externalLinks/externalLink16.xml"/><Relationship Id="rId28" Type="http://schemas.openxmlformats.org/officeDocument/2006/relationships/externalLink" Target="externalLinks/externalLink21.xml"/><Relationship Id="rId36" Type="http://schemas.openxmlformats.org/officeDocument/2006/relationships/externalLink" Target="externalLinks/externalLink29.xml"/><Relationship Id="rId49" Type="http://schemas.openxmlformats.org/officeDocument/2006/relationships/externalLink" Target="externalLinks/externalLink4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Venta%20Adrian%20Ahnaf\Desktop\imojembatan200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erna_ilman\Documents\Data%20K3S%20EITI%202022\MIGAS_MEDCO%20E&amp;P%20INDONESIA,%20_024.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erna_ilman\Documents\Data%20K3S%20EITI%202022\MIGAS_MEDCO%20E&amp;P%20LEMATANG_025.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erna_ilman\Documents\Data%20K3S%20EITI%202022\MIGAS_MEDCO%20E&amp;P%20MALAKA_026.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erna_ilman\Documents\Data%20K3S%20EITI%202022\MIGAS_MEDCO%20E&amp;P%20NATUNA_027.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erna_ilman\Documents\Data%20K3S%20EITI%202022\MIGAS_MEDCO%20E&amp;P%20RIMAU_028.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erna_ilman\Documents\Data%20K3S%20EITI%202022\MIGAS_MEDCO%20E&amp;P%20TARAKAN_029.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Users\erna_ilman\Documents\Data%20K3S%20EITI%202022\MIGAS_MEDCO%20ENERGY%20MADURA_023.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Users\erna_ilman\Documents\Data%20K3S%20EITI%202022\MIGAS_CHEVRON%20PACIFIC%20INDONESIA_006.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Users\Gary.Rumambi.ENERGYEQUITY\AppData\Local\Microsoft\Windows\INetCache\Content.Outlook\EQ3Y5P4B\Form%20Data%20EITI%20-%20Sengkang.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Users\erna_ilman\Documents\Data%20K3S%20EITI%202022\MIGAS_ENI%20EAST%20SEPINGGAN_0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Venta%20Adrian%20Ahnaf\Desktop\Program%20triwulan(Maret'04).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Users\erna_ilman\Documents\Data%20K3S%20EITI%202022\MIGAS_ENI%20MUARA%20BAKAU%20BV_013.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Users\ERNA_I~1\AppData\Local\Temp\Rar$DIa0.273\MIGAS_KANGEAN%20ENERGY%20INDONESIA_020%20(OPERATOR).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Users\erna_ilman\Documents\Data%20K3S%20EITI%202022\MIGAS_IMBANG%20TATA%20ALAM_015%20(1).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Users\erna_ilman\Documents\Data%20K3S%20EITI%202022\MIGAS_MONTD'OR%20OIL%20TUNGKAL_032.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Users\erna_ilman\Documents\Data%20K3S%20EITI%202022\MIGAS_MONTD'OR%20SALAWATI_033.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Users\papri\AppData\Local\Temp\Rar$DIa2964.42165\MIGAS_PERTAMINA%20EP%20CEPU%20ADK_039.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c6847f157be23e4c/EITI/Laporan%20EITI%20Indonesia%20ke-10/Lampiran%20Laporan%20Final/FQR%202021/12.Desember'21/02.FQR%20Desember'21%20Audited%20-%20SE396%20Update%209%20Mei%202022.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Users\papri\AppData\Local\Temp\Rar$DIa20600.15813\MIGAS_PT%20PERTAMINA%20EP_040.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Users\papri\AppData\Local\Temp\Rar$DIa15628.44879\Formulir%20Isian%20Data%20Perusahaan%20Migas%20PCI%20Bangko_EITI%2010.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Users\papri\AppData\Local\Temp\Rar$DIa4824.31241\MIGAS_PETROCHINA%20INTERNATIONAL%20JABUNG_046-rev.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catur\Downloads\en_eiti_summary_data_template_2.0_2.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Users\papri\AppData\Local\Temp\Rar$DIa22608.26666\MIGAS_PETROGAS%20(BASIN)_047.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c6847f157be23e4c/EITI/Laporan%20EITI%20Indonesia%20ke-10/Lampiran%20Laporan%20Final/Ary%20Permana/AP/EITI/PBB%20VAT%202021.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Users\papri\AppData\Local\Temp\Rar$DIa17052.22201\MIGAS_PETROGAS%20(ISLAND)_048.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Users\papri\AppData\Local\Temp\Rar$DIa23256.44143\MIGAS_PERTAMINA%20HULU%20ROKAN_054.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Users\papri\AppData\Local\Temp\Rar$DIa23636.15273\Formulir%20Isian%20Data%20Perusahaan%20Migas%20(Operator)_EITI%2010%20SENT.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Users\papri\AppData\Local\Temp\Rar$DIa8976.25124\MIGAS_PREMIER%20OIL%20NATUNA%20SEA%20BV_040.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premierfserver\finance\Pertamina-BP%20MIGAS-SKMIGAS\FinRpt\2021\2021%20NATUNA%20A\2021%20Q4%20NATUNA\2021%20Q4%20NATUNA%20A%20FQR%20SUNSET%20R1.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L:\01ENERGY\Department\Finance\Fin\01_FINANCE%20FOLDER%20(NEW)\06.%20Reporting\Govt%20Reporting\10.%20Muriah\FQR\2021\FQR%20Q4%202021\FQR%20Q4%202021%20SEML%20Rev_Sent.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L:\01ENERGY\Department\Finance\Fin\01_FINANCE%20FOLDER%20(NEW)\06.%20Reporting\Govt%20Reporting\01.Pangkah\FQR\FQR%202021\FQR%20Q4%202021%20Final\FQR%20Pangkah%20Q4%202021_REV%20SENT.xlsx" TargetMode="External"/></Relationships>
</file>

<file path=xl/externalLinks/_rels/externalLink39.xml.rels><?xml version="1.0" encoding="UTF-8" standalone="yes"?>
<Relationships xmlns="http://schemas.openxmlformats.org/package/2006/relationships"><Relationship Id="rId2" Type="http://schemas.microsoft.com/office/2019/04/relationships/externalLinkLongPath" Target="/c6847f157be23e4c/EITI/Laporan%20EITI%20Indonesia%20ke-10/Lampiran%20Laporan%20Final/Users/rgantina/Documents/PSM%20SEI%202022/EITI%202022/EITI%202022%20Operated%20Rev%20B/MIGAS_SAKA%20INDONESIA%20PANGKAH_065_2021%20-%20FIN.xlsx?7B5E66CD" TargetMode="External"/><Relationship Id="rId1" Type="http://schemas.openxmlformats.org/officeDocument/2006/relationships/externalLinkPath" Target="file:///\\7B5E66CD\MIGAS_SAKA%20INDONESIA%20PANGKAH_065_2021%20-%20FIN.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Venta%20Adrian%20Ahnaf\Desktop\Biaya%20satuan%20by%20pusat.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C:\Users\papri\AppData\Local\Temp\Rar$DIa9948.16022\MIGAS_SELE%20RAYA%20BELIDA_067.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C:\Users\papri\AppData\Local\Temp\Rar$DIa25000.49911\Formulir%20Isian%20Data%20Perusahaan%20Migas%20(Operator)_Tately.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C:\Users\papri\AppData\Local\Temp\Rar$DIa10948.13165\MIGAS_TROPIK%20ENERGY%20PANDAN_07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Venta%20Adrian%20Ahnaf\Desktop\FORM-RKA200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erna_ilman\Downloads\MIGAS_CONOCOPHILLIPS%20(GRISSIK)_00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erna_ilman\Downloads\MIGAS_EMP%20BENTU_01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erna_ilman\Documents\Data%20K3S%20EITI%202022\MIGAS_%20MEDCO%20ENERGY%20BANGKANAI_021.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erna_ilman\Documents\Data%20K3S%20EITI%202022\MIGAS_%20MEDCO%20ENERGY%20SAMPANG_022%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ALISA"/>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Profil Perusahaan"/>
      <sheetName val="II. Informasi Kepemilikan_2021"/>
      <sheetName val="III. Data Tenaga Kerja_2021"/>
      <sheetName val="IV. Revenue Data Migas_2021"/>
      <sheetName val="V. Informasi CSR_2021"/>
      <sheetName val="VI.Beneficial Ownership"/>
      <sheetName val="VII.Sustainability Report"/>
      <sheetName val="VIII.Lembar Pernyataan"/>
      <sheetName val="IX. Lembar Otorisasi Pajak"/>
    </sheetNames>
    <sheetDataSet>
      <sheetData sheetId="0"/>
      <sheetData sheetId="1"/>
      <sheetData sheetId="2"/>
      <sheetData sheetId="3"/>
      <sheetData sheetId="4"/>
      <sheetData sheetId="5"/>
      <sheetData sheetId="6"/>
      <sheetData sheetId="7"/>
      <sheetData sheetId="8"/>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Profil Perusahaan"/>
      <sheetName val="II. Informasi Kepemilikan_2021"/>
      <sheetName val="III. Data Tenaga Kerja_2021"/>
      <sheetName val="IV. Revenue Data Migas_2021"/>
      <sheetName val="VI.Beneficial Ownership"/>
      <sheetName val="V. Informasi CSR_2021"/>
      <sheetName val="VII.Sustainability Report"/>
      <sheetName val="VIII.Lembar Pernyataan"/>
      <sheetName val="IX.Lembar Otorisasi Pajak"/>
    </sheetNames>
    <sheetDataSet>
      <sheetData sheetId="0"/>
      <sheetData sheetId="1"/>
      <sheetData sheetId="2"/>
      <sheetData sheetId="3"/>
      <sheetData sheetId="4"/>
      <sheetData sheetId="5"/>
      <sheetData sheetId="6"/>
      <sheetData sheetId="7"/>
      <sheetData sheetId="8"/>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Profil Perusahaan"/>
      <sheetName val="II. Informasi Kepemilikan_2021"/>
      <sheetName val="III. Data Tenaga Kerja_2021"/>
      <sheetName val="IV. Revenue Data Migas_2021"/>
      <sheetName val="V. Informasi CSR_2021"/>
      <sheetName val="VI.Beneficial Ownership"/>
      <sheetName val="VII.Sustainability Report"/>
      <sheetName val="VIII.Lembar Pernyataan"/>
      <sheetName val="IX.Lembar Otorisasi Pajak"/>
    </sheetNames>
    <sheetDataSet>
      <sheetData sheetId="0"/>
      <sheetData sheetId="1"/>
      <sheetData sheetId="2"/>
      <sheetData sheetId="3"/>
      <sheetData sheetId="4"/>
      <sheetData sheetId="5"/>
      <sheetData sheetId="6"/>
      <sheetData sheetId="7"/>
      <sheetData sheetId="8"/>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Profil Perusahaan"/>
      <sheetName val="II. Informasi Kepemilikan_2021"/>
      <sheetName val="III.b. Data Tenaga Kerja_2021"/>
      <sheetName val="IV. Revenue Data Migas_2021"/>
      <sheetName val="V. Informasi CSR_2021"/>
      <sheetName val="VI.Beneficial Ownership"/>
      <sheetName val="VII.Sustainability Report"/>
      <sheetName val="VIII.Lembar Pernyataan"/>
      <sheetName val="IX.Lembar Otorisasi Pajak"/>
    </sheetNames>
    <sheetDataSet>
      <sheetData sheetId="0"/>
      <sheetData sheetId="1"/>
      <sheetData sheetId="2"/>
      <sheetData sheetId="3"/>
      <sheetData sheetId="4"/>
      <sheetData sheetId="5"/>
      <sheetData sheetId="6"/>
      <sheetData sheetId="7"/>
      <sheetData sheetId="8"/>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Profil Perusahaan"/>
      <sheetName val="II. Informasi Kepemilikan_2021"/>
      <sheetName val="III. Data Tenaga Kerja_2021"/>
      <sheetName val="IV. Revenue Data Migas_2021"/>
      <sheetName val="VI.Beneficial Ownership"/>
      <sheetName val="V. Informasi CSR_2021"/>
      <sheetName val="VII.Sustainability Report"/>
      <sheetName val="VIII.Lembar Pernyataan"/>
      <sheetName val="IX.Lembar Otorisasi Pajak"/>
    </sheetNames>
    <sheetDataSet>
      <sheetData sheetId="0"/>
      <sheetData sheetId="1"/>
      <sheetData sheetId="2"/>
      <sheetData sheetId="3"/>
      <sheetData sheetId="4"/>
      <sheetData sheetId="5"/>
      <sheetData sheetId="6"/>
      <sheetData sheetId="7"/>
      <sheetData sheetId="8"/>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Profil Perusahaan"/>
      <sheetName val="II. Informasi Kepemilikan_2021"/>
      <sheetName val="III. Data Tenaga Kerja_2021"/>
      <sheetName val="IV. Revenue Data Migas_2021"/>
      <sheetName val="V. Informasi CSR_2021"/>
      <sheetName val="VI.Beneficial Ownership"/>
      <sheetName val="VII.Sustainability Report"/>
      <sheetName val="VIII.Lembar Pernyataan"/>
      <sheetName val="IX.Lembar Otorisasi Pajak"/>
    </sheetNames>
    <sheetDataSet>
      <sheetData sheetId="0"/>
      <sheetData sheetId="1"/>
      <sheetData sheetId="2"/>
      <sheetData sheetId="3"/>
      <sheetData sheetId="4"/>
      <sheetData sheetId="5"/>
      <sheetData sheetId="6"/>
      <sheetData sheetId="7"/>
      <sheetData sheetId="8"/>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Profil Perusahaan"/>
      <sheetName val="II. Informasi Kepemilikan_2021"/>
      <sheetName val="III. Data Tenaga Kerja_2021"/>
      <sheetName val="IV. Revenue Data Migas_2021"/>
      <sheetName val="V. Informasi CSR_2021"/>
      <sheetName val="VI.Beneficial Ownership"/>
      <sheetName val="VII.Sustainability Report"/>
      <sheetName val="VIII.Lembar Pernyataan"/>
      <sheetName val="IX.Lembar Otorisasi Pajak"/>
    </sheetNames>
    <sheetDataSet>
      <sheetData sheetId="0"/>
      <sheetData sheetId="1"/>
      <sheetData sheetId="2"/>
      <sheetData sheetId="3"/>
      <sheetData sheetId="4"/>
      <sheetData sheetId="5"/>
      <sheetData sheetId="6"/>
      <sheetData sheetId="7"/>
      <sheetData sheetId="8"/>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Profil Perusahaan"/>
      <sheetName val="II. Informasi Kepemilikan_2021"/>
      <sheetName val="III. Data Tenaga Kerja_2021"/>
      <sheetName val="IV. Revenue Data Migas_2021"/>
      <sheetName val="V. Informasi CSR_2021"/>
      <sheetName val="VI.Beneficial Ownership"/>
      <sheetName val="VII.Sustainability Report"/>
      <sheetName val="VIII.Lembar Pernyataan"/>
      <sheetName val="IX.Lembar Otorisasi Pajak"/>
    </sheetNames>
    <sheetDataSet>
      <sheetData sheetId="0"/>
      <sheetData sheetId="1"/>
      <sheetData sheetId="2"/>
      <sheetData sheetId="3"/>
      <sheetData sheetId="4"/>
      <sheetData sheetId="5"/>
      <sheetData sheetId="6"/>
      <sheetData sheetId="7"/>
      <sheetData sheetId="8"/>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V. Revenue Data Migas_2021"/>
      <sheetName val="R-16.1"/>
      <sheetName val="R-16.2"/>
    </sheetNames>
    <sheetDataSet>
      <sheetData sheetId="0" refreshError="1"/>
      <sheetData sheetId="1" refreshError="1"/>
      <sheetData sheetId="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Profil Perusahaan"/>
      <sheetName val="II. Informasi Kepemilikan_2021"/>
      <sheetName val="III. Data Tenaga Kerja_2021"/>
      <sheetName val="IV. Revenue Data Migas_2021"/>
      <sheetName val="V. Informasi CSR_2021"/>
      <sheetName val="V. Informasi CSR_2021 ."/>
      <sheetName val="VI.Beneficial Ownership"/>
      <sheetName val="VII.Sustainability Report"/>
      <sheetName val="VIII.Lembar Pernyataan"/>
      <sheetName val="IX.Lembar Otorisasi Pajak"/>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gram Triwulanan-04"/>
      <sheetName val="ALOKASI"/>
    </sheetNames>
    <sheetDataSet>
      <sheetData sheetId="0" refreshError="1"/>
      <sheetData sheetId="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Profil Perusahaan"/>
      <sheetName val="II.a.Informasi Kepemilikan_2019"/>
      <sheetName val="II.Informasi Kepemilikan_2021"/>
      <sheetName val="III.a. Data Tenaga Kerja_2019"/>
      <sheetName val="III. Data Tenaga Kerja_2021"/>
      <sheetName val="IV.a. Revenue Data Migas_2019"/>
      <sheetName val="IV. Revenue Data Migas_2021"/>
      <sheetName val="V. a. Informasi CSR_2019 (2)"/>
      <sheetName val="V. b. Informasi CSR_2021"/>
      <sheetName val="V. a. Informasi CSR_2019"/>
      <sheetName val="V. b. Informasi CSR_2020"/>
      <sheetName val="VI.Beneficial Ownership"/>
      <sheetName val="VII.Sustainability Report"/>
      <sheetName val="VIII.Lembar Pernyataan"/>
      <sheetName val="IX.Lembar Otorisasi Paja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Profil Perusahaan"/>
      <sheetName val="II. Informasi Kepemilikan_2021"/>
      <sheetName val="III. Data Tenaga Kerja_2021"/>
      <sheetName val="IV. Revenue Data Migas_2021"/>
      <sheetName val="V. Informasi CSR_2021"/>
      <sheetName val="VI.Beneficial Ownership"/>
      <sheetName val="VII.Sustainability Report"/>
      <sheetName val="VIII.Lembar Pernyataan"/>
      <sheetName val="IX.Lembar Otorisasi Pajak"/>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Profil Perusahaan"/>
      <sheetName val="II. Informasi Kepemilikan_2021"/>
      <sheetName val="III. Data Tenaga Kerja_2021"/>
      <sheetName val="IV. Revenue Data Migas_2021"/>
      <sheetName val="V. Informasi CSR_2021"/>
      <sheetName val="VI.Beneficial Ownership"/>
      <sheetName val="VII.Sustainability Report"/>
      <sheetName val="VIII.Lembar Pernyataan"/>
      <sheetName val="IX.Lembar Otorisasi Pajak"/>
    </sheetNames>
    <sheetDataSet>
      <sheetData sheetId="0"/>
      <sheetData sheetId="1"/>
      <sheetData sheetId="2"/>
      <sheetData sheetId="3"/>
      <sheetData sheetId="4"/>
      <sheetData sheetId="5"/>
      <sheetData sheetId="6"/>
      <sheetData sheetId="7"/>
      <sheetData sheetId="8"/>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Profil Perusahaan"/>
      <sheetName val="II. Informasi Kepemilikan_2021"/>
      <sheetName val="III. Data Tenaga Kerja_2021"/>
      <sheetName val="IV. Revenue Data Migas_2021"/>
      <sheetName val="V. Informasi CSR_2021"/>
      <sheetName val="VI.Beneficial Ownership"/>
      <sheetName val="VII.Sustainability Report"/>
      <sheetName val="VIII.Lembar Pernyataan"/>
      <sheetName val="IX.Lembar Otorisasi Pajak"/>
    </sheetNames>
    <sheetDataSet>
      <sheetData sheetId="0"/>
      <sheetData sheetId="1"/>
      <sheetData sheetId="2"/>
      <sheetData sheetId="3"/>
      <sheetData sheetId="4"/>
      <sheetData sheetId="5"/>
      <sheetData sheetId="6"/>
      <sheetData sheetId="7"/>
      <sheetData sheetId="8"/>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Profil Perusahaan"/>
      <sheetName val="II. Informasi Kepemilikan_2021"/>
      <sheetName val="III. Data Tenaga Kerja_2021"/>
      <sheetName val="IV. Revenue Data Migas_2021"/>
      <sheetName val="V. Informasi CSR_2021"/>
      <sheetName val="VI.Beneficial Ownership"/>
      <sheetName val="VII.Sustainability Report"/>
      <sheetName val="VIII.Lembar Pernyataan"/>
      <sheetName val="IX.Lembar Otorisasi Pajak"/>
    </sheetNames>
    <sheetDataSet>
      <sheetData sheetId="0"/>
      <sheetData sheetId="1"/>
      <sheetData sheetId="2"/>
      <sheetData sheetId="3"/>
      <sheetData sheetId="4"/>
      <sheetData sheetId="5"/>
      <sheetData sheetId="6"/>
      <sheetData sheetId="7"/>
      <sheetData sheetId="8"/>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Profil Perusahaan"/>
      <sheetName val="II. Informasi Kepemilikan_2021"/>
      <sheetName val="III. Data Tenaga Kerja_2021"/>
      <sheetName val="IV. Revenue Data Migas_2021"/>
      <sheetName val="V. Informasi CSR_2021"/>
      <sheetName val="VI.Beneficial Ownership"/>
      <sheetName val="VII.Sustainability Report"/>
      <sheetName val="VIII.Lembar Pernyataan"/>
      <sheetName val="IX.Lembar Otorisasi Pajak"/>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erator"/>
      <sheetName val="R-1"/>
      <sheetName val="R-1.1"/>
      <sheetName val="R-1.1 2021"/>
      <sheetName val="R-1.1 2019"/>
      <sheetName val="R-1 Own"/>
      <sheetName val="R-1.1 Own"/>
      <sheetName val="R-1.2"/>
      <sheetName val="R-1.2 Own"/>
      <sheetName val="R-1 Mitra"/>
      <sheetName val="R-1.1 Mitra"/>
      <sheetName val="R-1.2 Mitra"/>
      <sheetName val="R-1ATT-2"/>
      <sheetName val="R-1ATT-2.1"/>
      <sheetName val="Summary 2017,2019&amp;2020"/>
      <sheetName val="Summary Koreksi TB 2018"/>
      <sheetName val="R-1ATT-2.2"/>
      <sheetName val="R-2"/>
      <sheetName val="R-2A"/>
      <sheetName val="R-3"/>
      <sheetName val="R-3 Own"/>
      <sheetName val="R-3 Mitra"/>
      <sheetName val="R-4"/>
      <sheetName val="R-4.1"/>
      <sheetName val="R-4.2"/>
      <sheetName val="R-4ATT"/>
      <sheetName val="R-8"/>
      <sheetName val="R-8ATT"/>
      <sheetName val="R-11"/>
      <sheetName val="R-11ATT"/>
      <sheetName val="R-14.1"/>
      <sheetName val="R-14.1 Own"/>
      <sheetName val="R-14.1 Mitra"/>
      <sheetName val="R-15"/>
      <sheetName val="R-15 ATT"/>
      <sheetName val="R-16.1"/>
      <sheetName val="R-16.1 2021"/>
      <sheetName val="R-16.1 2019"/>
      <sheetName val="R-16.1 Own"/>
      <sheetName val="R-16.1 Mitra"/>
      <sheetName val="R-16.1ATT-1"/>
      <sheetName val="R-16.1ATT-2"/>
      <sheetName val="R-16.2"/>
      <sheetName val="R-16.2 Own"/>
      <sheetName val="R-16.2 Mitra"/>
      <sheetName val="R-16.2ATT"/>
      <sheetName val="Form Revenue YTD Des 2021"/>
      <sheetName val="R-17"/>
      <sheetName val="Jargas 2019"/>
      <sheetName val="REVENUE MYK"/>
      <sheetName val="REVENUE GAS"/>
      <sheetName val="TOP"/>
      <sheetName val="GMU"/>
      <sheetName val="Selisih Harga GMU"/>
      <sheetName val="lampiran Accrual Insentif"/>
      <sheetName val="Extra Insentif"/>
      <sheetName val="GL Other Income (NN)"/>
      <sheetName val="Opex Own"/>
      <sheetName val="Opex Mitra"/>
      <sheetName val="KKR4 ATTC"/>
      <sheetName val="Extra"/>
      <sheetName val="BIAYA NN"/>
      <sheetName val="SEWA RUANG KOMISARIS"/>
      <sheetName val="ASURANSI PURNA JABATAN"/>
      <sheetName val="Sheet2"/>
      <sheetName val="ABO TACKSO"/>
      <sheetName val="R-14.3"/>
      <sheetName val="R-14.2"/>
      <sheetName val="R-1ATT-1"/>
      <sheetName val="Rekap"/>
      <sheetName val="Entitlement_Adjustment"/>
      <sheetName val="Form_Revenue"/>
      <sheetName val="Form Revenue YTD Desemb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row r="8">
          <cell r="G8">
            <v>-72544.37</v>
          </cell>
        </row>
      </sheetData>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Profil Perusahaan"/>
      <sheetName val="II. Informasi Kepemilikan_2021"/>
      <sheetName val="III. Data Tenaga Kerja_2021"/>
      <sheetName val="IV. Revenue Data Migas_2021"/>
      <sheetName val="V. Informasi CSR_2021"/>
      <sheetName val="VI.Beneficial Ownership"/>
      <sheetName val="VII.Sustainability Report"/>
      <sheetName val="VIII.Lembar Pernyataan"/>
      <sheetName val="IX.Lembar Otorisasi Pajak"/>
      <sheetName val="NOP"/>
      <sheetName val="NPWP Cabang"/>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Profil Perusahaan"/>
      <sheetName val="II. Informasi Kepemilikan_2021"/>
      <sheetName val="III. Data Tenaga Kerja_2021"/>
      <sheetName val="IV. Revenue Data Migas_2021"/>
      <sheetName val="V. Informasi CSR_2021"/>
      <sheetName val="VI.Beneficial Ownership"/>
      <sheetName val="VII.Sustainability Report"/>
      <sheetName val="VIII.Lembar Pernyataan"/>
      <sheetName val="IX.Lembar Otorisasi Pajak"/>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Profil Perusahaan"/>
      <sheetName val="II. Informasi Kepemilikan_2021"/>
      <sheetName val="III. Data Tenaga Kerja_2021"/>
      <sheetName val="IV. Revenue Data Migas_2021"/>
      <sheetName val="V. Informasi CSR_2021"/>
      <sheetName val="VI.Beneficial Ownership"/>
      <sheetName val="VII.Sustainability Report"/>
      <sheetName val="VIII.Lembar Pernyataan"/>
      <sheetName val="IX.Lembar Otorisasi Pajak"/>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Part 1 - About"/>
      <sheetName val="Part 2 - Disclosure checklist"/>
      <sheetName val="Part 3 - Reporting entities"/>
      <sheetName val="Part 4 - Government revenues"/>
      <sheetName val="Part 5 - Company data"/>
      <sheetName val="Lists"/>
      <sheetName val="en_eiti_summary_data_template_2"/>
    </sheetNames>
    <sheetDataSet>
      <sheetData sheetId="0"/>
      <sheetData sheetId="1">
        <row r="44">
          <cell r="E44" t="str">
            <v>XXX</v>
          </cell>
        </row>
      </sheetData>
      <sheetData sheetId="2"/>
      <sheetData sheetId="3"/>
      <sheetData sheetId="4"/>
      <sheetData sheetId="5"/>
      <sheetData sheetId="6"/>
      <sheetData sheetId="7"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Profil Perusahaan"/>
      <sheetName val="II. Informasi Kepemilikan_2021"/>
      <sheetName val="III. Data Tenaga Kerja_2021"/>
      <sheetName val="IV. Revenue Data Migas_2021"/>
      <sheetName val="V. Informasi CSR_2021"/>
      <sheetName val="VI.Beneficial Ownership"/>
      <sheetName val="VII.Sustainability Report"/>
      <sheetName val="VIII.Lembar Pernyataan"/>
      <sheetName val="IX.Lembar Otorisasi Pajak"/>
      <sheetName val="MIGAS_PETROGAS (BASIN)_047"/>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BB"/>
      <sheetName val="VAT"/>
      <sheetName val="CDT"/>
    </sheetNames>
    <sheetDataSet>
      <sheetData sheetId="0" refreshError="1"/>
      <sheetData sheetId="1" refreshError="1">
        <row r="17">
          <cell r="D17">
            <v>44762304822</v>
          </cell>
          <cell r="G17">
            <v>13714317132</v>
          </cell>
        </row>
      </sheetData>
      <sheetData sheetId="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Profil Perusahaan"/>
      <sheetName val="II. Informasi Kepemilikan_2021"/>
      <sheetName val="III. Data Tenaga Kerja_2021"/>
      <sheetName val="IV. Revenue Data Migas_2021"/>
      <sheetName val="V. Informasi CSR_2021"/>
      <sheetName val="VI.Beneficial Ownership"/>
      <sheetName val="VII.Sustainability Report"/>
      <sheetName val="VIII.Lembar Pernyataan"/>
      <sheetName val="IX.Lembar Otorisasi Pajak"/>
      <sheetName val="MIGAS_PETROGAS (ISLAND)_048"/>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Profil Perusahaan"/>
      <sheetName val="II. Informasi Kepemilikan_2021"/>
      <sheetName val="III. Data Tenaga Kerja_2021"/>
      <sheetName val="IV. Revenue Data Migas_2021"/>
      <sheetName val="V. Informasi CSR_2021"/>
      <sheetName val="VI.Beneficial Ownership"/>
      <sheetName val="VII.Sustainability Report"/>
      <sheetName val="VIII.Lembar Pernyataan"/>
      <sheetName val="IX.Lembar Otorisasi Pajak"/>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Profil Perusahaan"/>
      <sheetName val="II. Informasi Kepemilikan_2021"/>
      <sheetName val="III. Data Tenaga Kerja_2021"/>
      <sheetName val="IV. Revenue Data Migas_2021"/>
      <sheetName val="V. Informasi CSR_2021"/>
      <sheetName val="VI.Beneficial Ownership"/>
      <sheetName val="VII.Sustainability Report"/>
      <sheetName val="VIII.Lembar Pernyataan"/>
      <sheetName val="IX.Lembar Otorisasi Pajak"/>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Profil Perusahaan"/>
      <sheetName val="II. Informasi Kepemilikan_2021"/>
      <sheetName val="III. Data Tenaga Kerja_2021"/>
      <sheetName val="IV. Revenue Data Migas_2021"/>
      <sheetName val="V. Informasi CSR_2021"/>
      <sheetName val="VI.Beneficial Ownership"/>
      <sheetName val="VII.Sustainability Report"/>
      <sheetName val="VIII.Lembar Pernyataan"/>
      <sheetName val="IX.Lembar Otorisasi Pajak"/>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R-1"/>
      <sheetName val="R-1ATT-1"/>
      <sheetName val="R-1ATT-2"/>
      <sheetName val="R-1.1"/>
      <sheetName val="R-1.2 "/>
      <sheetName val="R-1.2.1"/>
      <sheetName val="R-1.2.1.1"/>
      <sheetName val="R-1.2.1.2"/>
      <sheetName val="R-1.2.1.3"/>
      <sheetName val="R-1.2.1.3 ATT"/>
      <sheetName val="R-1.2.1.4"/>
      <sheetName val="R-1.2.1.5"/>
      <sheetName val="R-1.2.1.5 ATT"/>
      <sheetName val="R-1.2.1.6"/>
      <sheetName val="Sch 1.2.1.7"/>
      <sheetName val="R-2"/>
      <sheetName val="R-2A"/>
      <sheetName val="R-3"/>
      <sheetName val="R-4"/>
      <sheetName val="R-4.1"/>
      <sheetName val="R-4.2"/>
      <sheetName val="R-4 ATT"/>
      <sheetName val="R-8"/>
      <sheetName val="R-8 ATT"/>
      <sheetName val="R-11"/>
      <sheetName val="R-11 ATT"/>
      <sheetName val="R-14.1"/>
      <sheetName val="R-14.2"/>
      <sheetName val="R-15"/>
      <sheetName val="R-15 ATT"/>
      <sheetName val="R-14.3"/>
      <sheetName val="R-16.1"/>
      <sheetName val="R-16.1ATT-1"/>
      <sheetName val="R-16.1ATT-2"/>
      <sheetName val="R-16.2"/>
      <sheetName val="R-16.2ATT"/>
      <sheetName val="Entitlement_Adjustment"/>
      <sheetName val="Form_Revenue"/>
      <sheetName val="R-1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row r="17">
          <cell r="I17">
            <v>252926</v>
          </cell>
        </row>
      </sheetData>
      <sheetData sheetId="33" refreshError="1"/>
      <sheetData sheetId="34" refreshError="1"/>
      <sheetData sheetId="35" refreshError="1">
        <row r="22">
          <cell r="K22">
            <v>20733517.899999999</v>
          </cell>
        </row>
      </sheetData>
      <sheetData sheetId="36" refreshError="1"/>
      <sheetData sheetId="37" refreshError="1"/>
      <sheetData sheetId="38" refreshError="1"/>
      <sheetData sheetId="39"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_TM_Operator"/>
      <sheetName val="Operator"/>
      <sheetName val="R-1 SEML"/>
      <sheetName val="R-1 APBN"/>
      <sheetName val="R-1ATT-1"/>
      <sheetName val="R-1ATT-2"/>
      <sheetName val="R-1.1"/>
      <sheetName val="R-1.2 SEML"/>
      <sheetName val="R-1.2 APBN"/>
      <sheetName val="R-1.2.1"/>
      <sheetName val="R-1.2.1.1"/>
      <sheetName val="R-1.2.1.2"/>
      <sheetName val="R-1.2.1.3"/>
      <sheetName val="R-1.2.1.3 ATT"/>
      <sheetName val="R-1.2.1.4"/>
      <sheetName val="R-1.2.1.5"/>
      <sheetName val="R-1.2.1.5 ATT"/>
      <sheetName val="R-1.2.1.6"/>
      <sheetName val="R-1.2.1.7"/>
      <sheetName val="R-2 SEML"/>
      <sheetName val="R-2 APBN"/>
      <sheetName val="R-2A SEML"/>
      <sheetName val="R-2A APBN"/>
      <sheetName val="R-3"/>
      <sheetName val="R-4"/>
      <sheetName val="R-4.1"/>
      <sheetName val="R-4.2"/>
      <sheetName val="R-4ATT"/>
      <sheetName val="R-8"/>
      <sheetName val="R-8ATT"/>
      <sheetName val="R-11"/>
      <sheetName val="R-11ATT"/>
      <sheetName val="R-14.1"/>
      <sheetName val="R-14.2"/>
      <sheetName val="R-14.3"/>
      <sheetName val="R-15"/>
      <sheetName val="R-15 ATT"/>
      <sheetName val="R-16.1"/>
      <sheetName val="R-16.1ATT-1"/>
      <sheetName val="R-16.1ATT-2"/>
      <sheetName val="R-16.2"/>
      <sheetName val="R-16.2ATT"/>
      <sheetName val="R-17"/>
      <sheetName val="FQR vs SA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row r="23">
          <cell r="N23">
            <v>543714.06625350006</v>
          </cell>
        </row>
        <row r="41">
          <cell r="N41">
            <v>2.5411177119240165</v>
          </cell>
        </row>
      </sheetData>
      <sheetData sheetId="41" refreshError="1"/>
      <sheetData sheetId="42" refreshError="1"/>
      <sheetData sheetId="43"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erator"/>
      <sheetName val="FQR - Table of Content"/>
      <sheetName val="R-1 SIPL"/>
      <sheetName val="R-1 APBN"/>
      <sheetName val="R-1ATT-1"/>
      <sheetName val="R-1ATT-2"/>
      <sheetName val="AFE Over Run"/>
      <sheetName val="R-1.1 SIPL"/>
      <sheetName val="R-1.2.1"/>
      <sheetName val="R-1.2.1.1"/>
      <sheetName val="R-1.2.1.2"/>
      <sheetName val="R-1.2.1.3"/>
      <sheetName val="R-1.2.1.3 ATT"/>
      <sheetName val="R-1.2.1.4"/>
      <sheetName val="R-1.2.1.5"/>
      <sheetName val="R-1.2.1.5 ATT"/>
      <sheetName val="R-1.2.1.6"/>
      <sheetName val="Sch 1.2.1.7"/>
      <sheetName val="R-1.1 APBN"/>
      <sheetName val="R-1.2 SIPL "/>
      <sheetName val="R-1.2 APBN"/>
      <sheetName val="R-2 SIPL"/>
      <sheetName val="R-2 APBN"/>
      <sheetName val="R-2A SIPL"/>
      <sheetName val="R-2A APBN"/>
      <sheetName val="R-3"/>
      <sheetName val="CAPEX"/>
      <sheetName val="R-4"/>
      <sheetName val="R-4.1"/>
      <sheetName val="R-4.2"/>
      <sheetName val="R-4ATT"/>
      <sheetName val="R-8"/>
      <sheetName val="R-8ATT"/>
      <sheetName val="R-11"/>
      <sheetName val="R-11ATT"/>
      <sheetName val="R-14.1"/>
      <sheetName val="R-14.2"/>
      <sheetName val="R-14.3"/>
      <sheetName val="R-15"/>
      <sheetName val="R-15 ATT"/>
      <sheetName val="R-16.1"/>
      <sheetName val="R-16.1ATT-1"/>
      <sheetName val="R-16.1ATT-2"/>
      <sheetName val="R-16.2"/>
      <sheetName val="Entitlement_Adjustment"/>
      <sheetName val="Form_Revenue"/>
      <sheetName val="R-16.2ATT"/>
      <sheetName val="R-17"/>
      <sheetName val="SAP VS FQR"/>
      <sheetName val="JIB VS FQ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row r="59">
          <cell r="L59">
            <v>3454.6394799999998</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row r="95">
          <cell r="L95">
            <v>334127.8</v>
          </cell>
          <cell r="M95">
            <v>22523191.886999998</v>
          </cell>
        </row>
        <row r="114">
          <cell r="L114">
            <v>-67160.554373126011</v>
          </cell>
        </row>
        <row r="136">
          <cell r="L136">
            <v>4700960.0661596647</v>
          </cell>
        </row>
      </sheetData>
      <sheetData sheetId="41" refreshError="1"/>
      <sheetData sheetId="42" refreshError="1"/>
      <sheetData sheetId="43" refreshError="1">
        <row r="50">
          <cell r="M50">
            <v>-886244.8200000003</v>
          </cell>
        </row>
      </sheetData>
      <sheetData sheetId="44" refreshError="1"/>
      <sheetData sheetId="45" refreshError="1"/>
      <sheetData sheetId="46" refreshError="1">
        <row r="41">
          <cell r="G41">
            <v>600389.37923483003</v>
          </cell>
          <cell r="H41">
            <v>4158014.1636423031</v>
          </cell>
        </row>
      </sheetData>
      <sheetData sheetId="47" refreshError="1"/>
      <sheetData sheetId="48" refreshError="1"/>
      <sheetData sheetId="49"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Profil Perusahaan"/>
      <sheetName val="II. Informasi Kepemilikan_2021"/>
      <sheetName val="III. Data Tenaga Kerja_2021"/>
      <sheetName val="IV. Revenue Data Migas_2021"/>
      <sheetName val="V. Informasi CSR_2021"/>
      <sheetName val="VI.Beneficial Ownership"/>
      <sheetName val="VII.Sustainability Report"/>
      <sheetName val="VIII.Lembar Pernyataan"/>
      <sheetName val="IX.Lembar Otorisasi Paja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spa KRD brg umum drh"/>
      <sheetName val="bbm lok"/>
      <sheetName val="pa-spa DE brg umum drh"/>
      <sheetName val="Emolumen"/>
      <sheetName val="lintas DE skcd drh"/>
      <sheetName val="lintas DE skcd pusat"/>
      <sheetName val="pa-spa DE skcd drh"/>
      <sheetName val="pa-spa DE skcd pusat"/>
      <sheetName val="lintas bb200-201 skcd drh"/>
      <sheetName val="lintas D300-301-BB300 skcd drh"/>
      <sheetName val="pa KRD skcd drh"/>
      <sheetName val="lintas 301-304 skcd drh"/>
      <sheetName val="lintas 303-306 skcd drh"/>
      <sheetName val="lintas krd skcd drh"/>
      <sheetName val="lintas krd skcd pusat"/>
      <sheetName val="lintas bb200-201 skcd pusat"/>
      <sheetName val="lintas 301-304 skcd pusat"/>
      <sheetName val="pa KRD skcd pusat"/>
      <sheetName val="lintas 303-306 skcd pusa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Profil Perusahaan"/>
      <sheetName val="II. Informasi Kepemilikan_2021"/>
      <sheetName val="III. Data Tenaga Kerja_2021"/>
      <sheetName val="IV. Revenue Data Migas_2021"/>
      <sheetName val="V. Informasi CSR_2021"/>
      <sheetName val="VI.Beneficial Ownership"/>
      <sheetName val="VII.Sustainability Report"/>
      <sheetName val="VIII.Lembar Pernyataan"/>
      <sheetName val="IX.Lembar Otorisasi Pajak"/>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I.Profil Perusahaan"/>
      <sheetName val="II. Informasi Kepemilikan_2021"/>
      <sheetName val="III. Data Tenaga Kerja_2021"/>
      <sheetName val="IV. Revenue Data Migas_2021"/>
      <sheetName val="V. Informasi CSR_2021"/>
      <sheetName val="VI.Beneficial Ownership"/>
      <sheetName val="VII.Sustainability Report"/>
      <sheetName val="VIII.Lembar Pernyataan"/>
      <sheetName val="IX.Lembar Otorisasi Pajak"/>
    </sheetNames>
    <sheetDataSet>
      <sheetData sheetId="0"/>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Profil Perusahaan"/>
      <sheetName val="II. Informasi Kepemilikan_2021"/>
      <sheetName val="III. Data Tenaga Kerja_2021 "/>
      <sheetName val="IV. Revenue Data Migas_2021"/>
      <sheetName val="V. Informasi CSR_2021"/>
      <sheetName val="VI.Beneficial Ownership "/>
      <sheetName val="VII.Sustainability Report"/>
      <sheetName val="VIII.Lembar Pernyataan"/>
      <sheetName val="IX.Lembar Otorisasi Pajak"/>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7"/>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Profil Perusahaan"/>
      <sheetName val="II. Informasi Kepemilikan_2021"/>
      <sheetName val="III. Data Tenaga Kerja_2021"/>
      <sheetName val="IV. Revenue Data Migas_2021"/>
      <sheetName val="V. Informasi CSR_2021"/>
      <sheetName val="VI.Beneficial Ownership"/>
      <sheetName val="VII.Sustainability Report"/>
      <sheetName val="VIII.Lembar Pernyataan"/>
      <sheetName val="IX. Lembar Otorisasi Pajak"/>
    </sheetNames>
    <sheetDataSet>
      <sheetData sheetId="0"/>
      <sheetData sheetId="1"/>
      <sheetData sheetId="2"/>
      <sheetData sheetId="3"/>
      <sheetData sheetId="4"/>
      <sheetData sheetId="5"/>
      <sheetData sheetId="6"/>
      <sheetData sheetId="7"/>
      <sheetData sheetId="8"/>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Profil Perusahaan"/>
      <sheetName val="II. Informasi Kepemilikan_2021"/>
      <sheetName val="III. Data Tenaga Kerja_2021"/>
      <sheetName val="IV. Revenue Data Migas_2021"/>
      <sheetName val="V. Informasi CSR_2021"/>
      <sheetName val="VI.Beneficial Ownership"/>
      <sheetName val="VII.Sustainability Report"/>
      <sheetName val="VIII.Lembar Pernyataan"/>
      <sheetName val="IX.Lembar Otorisasi Pajak"/>
    </sheetNames>
    <sheetDataSet>
      <sheetData sheetId="0"/>
      <sheetData sheetId="1"/>
      <sheetData sheetId="2"/>
      <sheetData sheetId="3"/>
      <sheetData sheetId="4"/>
      <sheetData sheetId="5"/>
      <sheetData sheetId="6"/>
      <sheetData sheetId="7"/>
      <sheetData sheetId="8"/>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Profil Perusahaan"/>
      <sheetName val="II. Informasi Kepemilikan_2021"/>
      <sheetName val="III. Data Tenaga Kerja_2021"/>
      <sheetName val="IV. Revenue Data Migas_2021"/>
      <sheetName val="V. Informasi CSR_2021"/>
      <sheetName val="VI.Beneficial Ownership"/>
      <sheetName val="VII.Sustainability Report"/>
      <sheetName val="VIII.Lembar Pernyataan"/>
      <sheetName val="IX.Lembar Otorisasi Pajak"/>
    </sheetNames>
    <sheetDataSet>
      <sheetData sheetId="0"/>
      <sheetData sheetId="1"/>
      <sheetData sheetId="2"/>
      <sheetData sheetId="3"/>
      <sheetData sheetId="4"/>
      <sheetData sheetId="5"/>
      <sheetData sheetId="6"/>
      <sheetData sheetId="7"/>
      <sheetData sheetId="8"/>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Profil Perusahaan"/>
      <sheetName val="II. Informasi Kepemilikan_2021"/>
      <sheetName val="III. Data Tenaga Kerja_2021"/>
      <sheetName val="IV. Revenue Data Migas_2021"/>
      <sheetName val="V. Informasi CSR_2021"/>
      <sheetName val="VI.Beneficial Ownership"/>
      <sheetName val="VII.Sustainability Report"/>
      <sheetName val="VIII.Lembar Pernyataan"/>
      <sheetName val="IX.Lembar Otorisasi Pajak"/>
    </sheetNames>
    <sheetDataSet>
      <sheetData sheetId="0"/>
      <sheetData sheetId="1"/>
      <sheetData sheetId="2"/>
      <sheetData sheetId="3"/>
      <sheetData sheetId="4"/>
      <sheetData sheetId="5"/>
      <sheetData sheetId="6"/>
      <sheetData sheetId="7"/>
      <sheetData sheetId="8"/>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104" displayName="Table104" ref="C1:L29" totalsRowShown="0" headerRowDxfId="12" dataDxfId="10" headerRowBorderDxfId="11" headerRowCellStyle="Normal 4">
  <tableColumns count="10">
    <tableColumn id="4" xr3:uid="{00000000-0010-0000-0000-000004000000}" name="Revenue stream name" dataDxfId="9"/>
    <tableColumn id="5" xr3:uid="{00000000-0010-0000-0000-000005000000}" name="Levied on project (Y/N)" dataDxfId="8"/>
    <tableColumn id="6" xr3:uid="{00000000-0010-0000-0000-000006000000}" name="Reported by project (Y/N)" dataDxfId="7" dataCellStyle="Comma"/>
    <tableColumn id="2" xr3:uid="{00000000-0010-0000-0000-000002000000}" name="Project name" dataDxfId="6"/>
    <tableColumn id="13" xr3:uid="{00000000-0010-0000-0000-00000D000000}" name="Reporting currency" dataDxfId="5" dataCellStyle="Normal 2"/>
    <tableColumn id="14" xr3:uid="{00000000-0010-0000-0000-00000E000000}" name="Revenue value" dataDxfId="4" dataCellStyle="Comma"/>
    <tableColumn id="18" xr3:uid="{00000000-0010-0000-0000-000012000000}" name="Payment made in-kind (Y/N)" dataDxfId="3" dataCellStyle="Normal 2"/>
    <tableColumn id="8" xr3:uid="{00000000-0010-0000-0000-000008000000}" name="In-kind volume (if applicable)" dataDxfId="2" dataCellStyle="Normal 2"/>
    <tableColumn id="9" xr3:uid="{00000000-0010-0000-0000-000009000000}" name="Unit (if applicable)" dataDxfId="1" dataCellStyle="Normal 2"/>
    <tableColumn id="10" xr3:uid="{00000000-0010-0000-0000-00000A000000}" name="Comments" dataDxfId="0" dataCellStyle="Normal 2"/>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mailto:sakakibara.yusuke@jxgr.com" TargetMode="External"/><Relationship Id="rId13" Type="http://schemas.openxmlformats.org/officeDocument/2006/relationships/hyperlink" Target="mailto:endang.saputra@eni.com/021-30404000/021-30404040" TargetMode="External"/><Relationship Id="rId18" Type="http://schemas.openxmlformats.org/officeDocument/2006/relationships/hyperlink" Target="mailto:yin.harjono@goldeninvsetama.com" TargetMode="External"/><Relationship Id="rId26" Type="http://schemas.openxmlformats.org/officeDocument/2006/relationships/printerSettings" Target="../printerSettings/printerSettings2.bin"/><Relationship Id="rId3" Type="http://schemas.openxmlformats.org/officeDocument/2006/relationships/hyperlink" Target="mailto:Ronald.Gunawan@medcoenergi.com&#8226;%20No.%20telp.%20(021)%2029954000&#8226;%20No.%20Fax.%20%20(021)%2029954001" TargetMode="External"/><Relationship Id="rId21" Type="http://schemas.openxmlformats.org/officeDocument/2006/relationships/hyperlink" Target="mailto:Erfan.Chidir@harbourenergy.com" TargetMode="External"/><Relationship Id="rId7" Type="http://schemas.openxmlformats.org/officeDocument/2006/relationships/hyperlink" Target="mailto:katsuhiko.bando@mi-berau.com" TargetMode="External"/><Relationship Id="rId12" Type="http://schemas.openxmlformats.org/officeDocument/2006/relationships/hyperlink" Target="mailto:ushio@lngjapan.com" TargetMode="External"/><Relationship Id="rId17" Type="http://schemas.openxmlformats.org/officeDocument/2006/relationships/hyperlink" Target="mailto:haniss_hassim@petronas.com" TargetMode="External"/><Relationship Id="rId25" Type="http://schemas.openxmlformats.org/officeDocument/2006/relationships/hyperlink" Target="mailto:Heri.Suryanto@sakaenergi.com" TargetMode="External"/><Relationship Id="rId2" Type="http://schemas.openxmlformats.org/officeDocument/2006/relationships/hyperlink" Target="mailto:Ronald.Gunawan@medcoenergi.com&#8226;%20No.%20telp.%20(021)%2029954000&#8226;%20No.%20Fax.%20%20(021)%2029954001" TargetMode="External"/><Relationship Id="rId16" Type="http://schemas.openxmlformats.org/officeDocument/2006/relationships/hyperlink" Target="mailto:caesarian.caesarian@pertamina.com" TargetMode="External"/><Relationship Id="rId20" Type="http://schemas.openxmlformats.org/officeDocument/2006/relationships/hyperlink" Target="mailto:nazleer@petronas.com.my" TargetMode="External"/><Relationship Id="rId1" Type="http://schemas.openxmlformats.org/officeDocument/2006/relationships/hyperlink" Target="mailto:Ronald.Gunawan@medcoenergi.com&#8226;%20No.%20telp.%20(021)%2029954000&#8226;%20No.%20Fax.%20%20(021)%2029954001" TargetMode="External"/><Relationship Id="rId6" Type="http://schemas.openxmlformats.org/officeDocument/2006/relationships/hyperlink" Target="mailto:agustomo.rahmadi@bp.com" TargetMode="External"/><Relationship Id="rId11" Type="http://schemas.openxmlformats.org/officeDocument/2006/relationships/hyperlink" Target="mailto:wangjm1@cnooc.com.cn" TargetMode="External"/><Relationship Id="rId24" Type="http://schemas.openxmlformats.org/officeDocument/2006/relationships/hyperlink" Target="mailto:Witan@cuenrg.com" TargetMode="External"/><Relationship Id="rId5" Type="http://schemas.openxmlformats.org/officeDocument/2006/relationships/hyperlink" Target="mailto:Matthew.Boyall@cuenrg.comTel:%20+61%2038610%204000" TargetMode="External"/><Relationship Id="rId15" Type="http://schemas.openxmlformats.org/officeDocument/2006/relationships/hyperlink" Target="mailto:william.armstrong@montdor.co.id" TargetMode="External"/><Relationship Id="rId23" Type="http://schemas.openxmlformats.org/officeDocument/2006/relationships/hyperlink" Target="mailto:yusak.setiawan@tately.co.id+62%2021%202966%200262/3%20;%20Fax%20+62%2021%202966%200335/6" TargetMode="External"/><Relationship Id="rId10" Type="http://schemas.openxmlformats.org/officeDocument/2006/relationships/hyperlink" Target="mailto:agustomo.rahmadi@bp.com" TargetMode="External"/><Relationship Id="rId19" Type="http://schemas.openxmlformats.org/officeDocument/2006/relationships/hyperlink" Target="mailto:GrinchaiH@pttep.com" TargetMode="External"/><Relationship Id="rId4" Type="http://schemas.openxmlformats.org/officeDocument/2006/relationships/hyperlink" Target="mailto:lin-lin@petrochina.com.sgTel:%20+65%209728%204288" TargetMode="External"/><Relationship Id="rId9" Type="http://schemas.openxmlformats.org/officeDocument/2006/relationships/hyperlink" Target="mailto:S.Sekino@mitsui.com" TargetMode="External"/><Relationship Id="rId14" Type="http://schemas.openxmlformats.org/officeDocument/2006/relationships/hyperlink" Target="mailto:William.Armstrong@montdor.co.id%3E" TargetMode="External"/><Relationship Id="rId22" Type="http://schemas.openxmlformats.org/officeDocument/2006/relationships/hyperlink" Target="mailto:lin-lin@petrochina.com.sg" TargetMode="External"/></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hyperlink" Target="mailto:ewc188@netvigator.com" TargetMode="External"/><Relationship Id="rId7" Type="http://schemas.openxmlformats.org/officeDocument/2006/relationships/printerSettings" Target="../printerSettings/printerSettings5.bin"/><Relationship Id="rId2" Type="http://schemas.openxmlformats.org/officeDocument/2006/relationships/hyperlink" Target="mailto:ewc188@netvigator.com" TargetMode="External"/><Relationship Id="rId1" Type="http://schemas.openxmlformats.org/officeDocument/2006/relationships/hyperlink" Target="mailto:Djudjuwanto@medcoenergi.com" TargetMode="External"/><Relationship Id="rId6" Type="http://schemas.openxmlformats.org/officeDocument/2006/relationships/hyperlink" Target="mailto:chalid.salim@pertamina.com" TargetMode="External"/><Relationship Id="rId5" Type="http://schemas.openxmlformats.org/officeDocument/2006/relationships/hyperlink" Target="mailto:corsec@emp.id" TargetMode="External"/><Relationship Id="rId4" Type="http://schemas.openxmlformats.org/officeDocument/2006/relationships/hyperlink" Target="mailto:Edoardus.windoe@emp.id"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www.medcoenergi.com/en/subpagelist/view/36?byyear=2021&amp;bymonth=&amp;bytitle=" TargetMode="External"/><Relationship Id="rId3" Type="http://schemas.openxmlformats.org/officeDocument/2006/relationships/hyperlink" Target="http://www.medcoenergi.com/en/subpagelist/view/36?byyear=2022&amp;bymonth=&amp;bytitle=" TargetMode="External"/><Relationship Id="rId7" Type="http://schemas.openxmlformats.org/officeDocument/2006/relationships/hyperlink" Target="http://www.medcoenergi.com/en/subpagelist/view/36?byyear=2022&amp;bymonth=&amp;bytitle=" TargetMode="External"/><Relationship Id="rId2" Type="http://schemas.openxmlformats.org/officeDocument/2006/relationships/hyperlink" Target="http://www.medcoenergi.com/en/subpagelist/view/36?byyear=2022&amp;bymonth=&amp;bytitle=" TargetMode="External"/><Relationship Id="rId1" Type="http://schemas.openxmlformats.org/officeDocument/2006/relationships/hyperlink" Target="http://www.medcoenergi.com/en/subpagelist/view/36?byyear=2022&amp;bymonth=&amp;bytitle=" TargetMode="External"/><Relationship Id="rId6" Type="http://schemas.openxmlformats.org/officeDocument/2006/relationships/hyperlink" Target="http://www.medcoenergi.com/en/subpagelist/view/36?byyear=2022&amp;bymonth=&amp;bytitle=" TargetMode="External"/><Relationship Id="rId11" Type="http://schemas.openxmlformats.org/officeDocument/2006/relationships/printerSettings" Target="../printerSettings/printerSettings6.bin"/><Relationship Id="rId5" Type="http://schemas.openxmlformats.org/officeDocument/2006/relationships/hyperlink" Target="http://www.medcoenergi.com/en/subpagelist/view/36?byyear=2022&amp;bymonth=&amp;bytitle=" TargetMode="External"/><Relationship Id="rId10" Type="http://schemas.openxmlformats.org/officeDocument/2006/relationships/hyperlink" Target="http://www.medcoenergi.com/en/subpagelist/view/36?byyear=2022&amp;bymonth=&amp;bytitle=" TargetMode="External"/><Relationship Id="rId4" Type="http://schemas.openxmlformats.org/officeDocument/2006/relationships/hyperlink" Target="http://www.medcoenergi.com/en/subpagelist/view/36?byyear=2022&amp;bymonth=&amp;bytitle=" TargetMode="External"/><Relationship Id="rId9" Type="http://schemas.openxmlformats.org/officeDocument/2006/relationships/hyperlink" Target="http://www.medcoenergi.com/en/subpagelist/view/36?byyear=2022&amp;bymonth=&amp;bytitl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70"/>
  <sheetViews>
    <sheetView showGridLines="0" tabSelected="1" view="pageBreakPreview" zoomScale="90" zoomScaleSheetLayoutView="90" workbookViewId="0">
      <selection activeCell="F3" sqref="F3"/>
    </sheetView>
  </sheetViews>
  <sheetFormatPr defaultColWidth="9.1796875" defaultRowHeight="14" x14ac:dyDescent="0.35"/>
  <cols>
    <col min="1" max="1" width="23.26953125" style="7" customWidth="1"/>
    <col min="2" max="4" width="18.81640625" style="7" customWidth="1"/>
    <col min="5" max="5" width="22" style="7" customWidth="1"/>
    <col min="6" max="6" width="24" style="7" customWidth="1"/>
    <col min="7" max="7" width="22" style="7" customWidth="1"/>
    <col min="8" max="8" width="20.81640625" style="7" customWidth="1"/>
    <col min="9" max="16384" width="9.1796875" style="7"/>
  </cols>
  <sheetData>
    <row r="1" spans="1:8" s="13" customFormat="1" ht="14.5" x14ac:dyDescent="0.35">
      <c r="A1" s="92" t="s">
        <v>53</v>
      </c>
      <c r="B1" s="92" t="s">
        <v>54</v>
      </c>
      <c r="C1" s="93" t="s">
        <v>24</v>
      </c>
      <c r="D1" s="92" t="s">
        <v>25</v>
      </c>
      <c r="E1" s="92" t="s">
        <v>55</v>
      </c>
      <c r="F1" s="92" t="s">
        <v>60</v>
      </c>
      <c r="G1" s="92" t="s">
        <v>35</v>
      </c>
      <c r="H1" s="92" t="s">
        <v>36</v>
      </c>
    </row>
    <row r="2" spans="1:8" ht="57.75" customHeight="1" x14ac:dyDescent="0.35">
      <c r="A2" s="94" t="s">
        <v>96</v>
      </c>
      <c r="B2" s="94" t="s">
        <v>89</v>
      </c>
      <c r="C2" s="94" t="s">
        <v>90</v>
      </c>
      <c r="D2" s="94" t="s">
        <v>93</v>
      </c>
      <c r="E2" s="95" t="s">
        <v>91</v>
      </c>
      <c r="F2" s="95" t="s">
        <v>92</v>
      </c>
      <c r="G2" s="94" t="s">
        <v>94</v>
      </c>
      <c r="H2" s="96" t="s">
        <v>95</v>
      </c>
    </row>
    <row r="3" spans="1:8" ht="71.25" customHeight="1" x14ac:dyDescent="0.35">
      <c r="A3" s="94" t="s">
        <v>144</v>
      </c>
      <c r="B3" s="94" t="s">
        <v>139</v>
      </c>
      <c r="C3" s="94" t="s">
        <v>140</v>
      </c>
      <c r="D3" s="94" t="s">
        <v>141</v>
      </c>
      <c r="E3" s="97" t="s">
        <v>137</v>
      </c>
      <c r="F3" s="95" t="s">
        <v>138</v>
      </c>
      <c r="G3" s="98" t="s">
        <v>142</v>
      </c>
      <c r="H3" s="99" t="s">
        <v>143</v>
      </c>
    </row>
    <row r="4" spans="1:8" ht="65" x14ac:dyDescent="0.35">
      <c r="A4" s="329" t="s">
        <v>169</v>
      </c>
      <c r="B4" s="98" t="s">
        <v>165</v>
      </c>
      <c r="C4" s="100" t="s">
        <v>164</v>
      </c>
      <c r="D4" s="98" t="s">
        <v>85</v>
      </c>
      <c r="E4" s="98" t="s">
        <v>166</v>
      </c>
      <c r="F4" s="100" t="s">
        <v>167</v>
      </c>
      <c r="G4" s="182"/>
      <c r="H4" s="98" t="s">
        <v>168</v>
      </c>
    </row>
    <row r="5" spans="1:8" ht="39" x14ac:dyDescent="0.35">
      <c r="A5" s="100" t="s">
        <v>210</v>
      </c>
      <c r="B5" s="98" t="s">
        <v>264</v>
      </c>
      <c r="C5" s="100" t="s">
        <v>266</v>
      </c>
      <c r="D5" s="98" t="s">
        <v>268</v>
      </c>
      <c r="E5" s="98" t="s">
        <v>205</v>
      </c>
      <c r="F5" s="100" t="s">
        <v>211</v>
      </c>
      <c r="G5" s="98" t="s">
        <v>212</v>
      </c>
      <c r="H5" s="98" t="s">
        <v>209</v>
      </c>
    </row>
    <row r="6" spans="1:8" ht="39" x14ac:dyDescent="0.35">
      <c r="A6" s="95" t="s">
        <v>336</v>
      </c>
      <c r="B6" s="94" t="s">
        <v>265</v>
      </c>
      <c r="C6" s="94" t="s">
        <v>267</v>
      </c>
      <c r="D6" s="94" t="s">
        <v>269</v>
      </c>
      <c r="E6" s="100" t="s">
        <v>270</v>
      </c>
      <c r="F6" s="95" t="s">
        <v>271</v>
      </c>
      <c r="G6" s="94" t="s">
        <v>272</v>
      </c>
      <c r="H6" s="94" t="s">
        <v>238</v>
      </c>
    </row>
    <row r="7" spans="1:8" ht="52" x14ac:dyDescent="0.35">
      <c r="A7" s="98" t="s">
        <v>273</v>
      </c>
      <c r="B7" s="98" t="s">
        <v>308</v>
      </c>
      <c r="C7" s="98" t="s">
        <v>309</v>
      </c>
      <c r="D7" s="98" t="s">
        <v>310</v>
      </c>
      <c r="E7" s="100" t="s">
        <v>311</v>
      </c>
      <c r="F7" s="100" t="s">
        <v>312</v>
      </c>
      <c r="G7" s="98" t="s">
        <v>317</v>
      </c>
      <c r="H7" s="99" t="s">
        <v>313</v>
      </c>
    </row>
    <row r="8" spans="1:8" ht="52" x14ac:dyDescent="0.35">
      <c r="A8" s="100" t="s">
        <v>307</v>
      </c>
      <c r="B8" s="98" t="s">
        <v>316</v>
      </c>
      <c r="C8" s="220" t="s">
        <v>67</v>
      </c>
      <c r="D8" s="98" t="s">
        <v>314</v>
      </c>
      <c r="E8" s="100" t="s">
        <v>315</v>
      </c>
      <c r="F8" s="100" t="s">
        <v>312</v>
      </c>
      <c r="G8" s="98" t="s">
        <v>317</v>
      </c>
      <c r="H8" s="99" t="s">
        <v>318</v>
      </c>
    </row>
    <row r="9" spans="1:8" ht="52" x14ac:dyDescent="0.35">
      <c r="A9" s="98" t="s">
        <v>338</v>
      </c>
      <c r="B9" s="98" t="s">
        <v>339</v>
      </c>
      <c r="C9" s="100" t="s">
        <v>340</v>
      </c>
      <c r="D9" s="98" t="s">
        <v>341</v>
      </c>
      <c r="E9" s="100" t="s">
        <v>342</v>
      </c>
      <c r="F9" s="100" t="s">
        <v>312</v>
      </c>
      <c r="G9" s="98" t="s">
        <v>317</v>
      </c>
      <c r="H9" s="99" t="s">
        <v>337</v>
      </c>
    </row>
    <row r="10" spans="1:8" ht="52" x14ac:dyDescent="0.35">
      <c r="A10" s="253" t="s">
        <v>396</v>
      </c>
      <c r="B10" s="253" t="s">
        <v>394</v>
      </c>
      <c r="C10" s="253" t="s">
        <v>437</v>
      </c>
      <c r="D10" s="253" t="s">
        <v>141</v>
      </c>
      <c r="E10" s="253" t="s">
        <v>436</v>
      </c>
      <c r="F10" s="100" t="s">
        <v>430</v>
      </c>
      <c r="G10" s="98" t="s">
        <v>317</v>
      </c>
      <c r="H10" s="99" t="s">
        <v>395</v>
      </c>
    </row>
    <row r="11" spans="1:8" ht="52" x14ac:dyDescent="0.35">
      <c r="A11" s="254" t="s">
        <v>434</v>
      </c>
      <c r="B11" s="98" t="s">
        <v>433</v>
      </c>
      <c r="C11" s="98" t="s">
        <v>432</v>
      </c>
      <c r="D11" s="98" t="s">
        <v>435</v>
      </c>
      <c r="E11" s="100" t="s">
        <v>438</v>
      </c>
      <c r="F11" s="100" t="s">
        <v>431</v>
      </c>
      <c r="G11" s="98" t="s">
        <v>317</v>
      </c>
      <c r="H11" s="99" t="s">
        <v>429</v>
      </c>
    </row>
    <row r="12" spans="1:8" ht="66" customHeight="1" x14ac:dyDescent="0.35">
      <c r="A12" s="98" t="s">
        <v>462</v>
      </c>
      <c r="B12" s="98" t="s">
        <v>457</v>
      </c>
      <c r="C12" s="98" t="s">
        <v>458</v>
      </c>
      <c r="D12" s="98" t="s">
        <v>459</v>
      </c>
      <c r="E12" s="100" t="s">
        <v>460</v>
      </c>
      <c r="F12" s="100" t="s">
        <v>456</v>
      </c>
      <c r="G12" s="98" t="s">
        <v>317</v>
      </c>
      <c r="H12" s="99" t="s">
        <v>461</v>
      </c>
    </row>
    <row r="13" spans="1:8" ht="52" x14ac:dyDescent="0.35">
      <c r="A13" s="254" t="s">
        <v>509</v>
      </c>
      <c r="B13" s="254" t="s">
        <v>508</v>
      </c>
      <c r="C13" s="255" t="s">
        <v>507</v>
      </c>
      <c r="D13" s="254" t="s">
        <v>341</v>
      </c>
      <c r="E13" s="255" t="s">
        <v>506</v>
      </c>
      <c r="F13" s="100" t="s">
        <v>510</v>
      </c>
      <c r="G13" s="98" t="s">
        <v>317</v>
      </c>
      <c r="H13" s="99" t="s">
        <v>511</v>
      </c>
    </row>
    <row r="14" spans="1:8" ht="52" x14ac:dyDescent="0.35">
      <c r="A14" s="98" t="s">
        <v>546</v>
      </c>
      <c r="B14" s="98" t="s">
        <v>547</v>
      </c>
      <c r="C14" s="98" t="s">
        <v>547</v>
      </c>
      <c r="D14" s="98" t="s">
        <v>548</v>
      </c>
      <c r="E14" s="100" t="s">
        <v>549</v>
      </c>
      <c r="F14" s="100" t="s">
        <v>550</v>
      </c>
      <c r="G14" s="98" t="s">
        <v>317</v>
      </c>
      <c r="H14" s="99" t="s">
        <v>551</v>
      </c>
    </row>
    <row r="15" spans="1:8" ht="52" x14ac:dyDescent="0.35">
      <c r="A15" s="255" t="s">
        <v>571</v>
      </c>
      <c r="B15" s="255" t="s">
        <v>572</v>
      </c>
      <c r="C15" s="307" t="s">
        <v>432</v>
      </c>
      <c r="D15" s="254" t="s">
        <v>314</v>
      </c>
      <c r="E15" s="255" t="s">
        <v>315</v>
      </c>
      <c r="F15" s="301" t="s">
        <v>569</v>
      </c>
      <c r="G15" s="302" t="s">
        <v>317</v>
      </c>
      <c r="H15" s="303" t="s">
        <v>570</v>
      </c>
    </row>
    <row r="16" spans="1:8" ht="43.5" x14ac:dyDescent="0.35">
      <c r="A16" s="101" t="s">
        <v>590</v>
      </c>
      <c r="B16" s="101" t="s">
        <v>591</v>
      </c>
      <c r="C16" s="101" t="s">
        <v>592</v>
      </c>
      <c r="D16" s="101" t="s">
        <v>341</v>
      </c>
      <c r="E16" s="299" t="s">
        <v>593</v>
      </c>
      <c r="F16" s="299" t="s">
        <v>594</v>
      </c>
      <c r="G16" s="101" t="s">
        <v>614</v>
      </c>
      <c r="H16" s="101" t="s">
        <v>613</v>
      </c>
    </row>
    <row r="17" spans="1:8" ht="58" x14ac:dyDescent="0.35">
      <c r="A17" s="304" t="s">
        <v>606</v>
      </c>
      <c r="B17" s="304" t="s">
        <v>607</v>
      </c>
      <c r="C17" s="306" t="s">
        <v>67</v>
      </c>
      <c r="D17" s="305" t="s">
        <v>608</v>
      </c>
      <c r="E17" s="101" t="s">
        <v>609</v>
      </c>
      <c r="F17" s="299" t="s">
        <v>610</v>
      </c>
      <c r="G17" s="299" t="s">
        <v>612</v>
      </c>
      <c r="H17" s="300" t="s">
        <v>67</v>
      </c>
    </row>
    <row r="18" spans="1:8" ht="26" x14ac:dyDescent="0.35">
      <c r="A18" s="333" t="s">
        <v>636</v>
      </c>
      <c r="B18" s="334" t="s">
        <v>878</v>
      </c>
      <c r="C18" s="334" t="s">
        <v>637</v>
      </c>
      <c r="D18" s="334" t="s">
        <v>877</v>
      </c>
      <c r="E18" s="335" t="s">
        <v>638</v>
      </c>
      <c r="F18" s="26" t="s">
        <v>639</v>
      </c>
      <c r="G18" s="26" t="s">
        <v>611</v>
      </c>
      <c r="H18" s="25" t="s">
        <v>640</v>
      </c>
    </row>
    <row r="19" spans="1:8" ht="52" x14ac:dyDescent="0.35">
      <c r="A19" s="98" t="s">
        <v>733</v>
      </c>
      <c r="B19" s="98" t="s">
        <v>734</v>
      </c>
      <c r="C19" s="98" t="s">
        <v>739</v>
      </c>
      <c r="D19" s="98" t="s">
        <v>341</v>
      </c>
      <c r="E19" s="98" t="s">
        <v>862</v>
      </c>
      <c r="F19" s="100" t="s">
        <v>879</v>
      </c>
      <c r="G19" s="100" t="s">
        <v>653</v>
      </c>
      <c r="H19" s="98" t="s">
        <v>654</v>
      </c>
    </row>
    <row r="20" spans="1:8" ht="39" x14ac:dyDescent="0.35">
      <c r="A20" s="94" t="s">
        <v>658</v>
      </c>
      <c r="B20" s="98" t="s">
        <v>737</v>
      </c>
      <c r="C20" s="94" t="s">
        <v>740</v>
      </c>
      <c r="D20" s="94" t="s">
        <v>741</v>
      </c>
      <c r="E20" s="94" t="s">
        <v>871</v>
      </c>
      <c r="F20" s="95" t="s">
        <v>880</v>
      </c>
      <c r="G20" s="94" t="s">
        <v>656</v>
      </c>
      <c r="H20" s="94" t="s">
        <v>657</v>
      </c>
    </row>
    <row r="21" spans="1:8" ht="39" x14ac:dyDescent="0.35">
      <c r="A21" s="98" t="s">
        <v>736</v>
      </c>
      <c r="B21" s="98" t="s">
        <v>738</v>
      </c>
      <c r="C21" s="98" t="s">
        <v>740</v>
      </c>
      <c r="D21" s="94" t="s">
        <v>741</v>
      </c>
      <c r="E21" s="94" t="s">
        <v>872</v>
      </c>
      <c r="F21" s="95" t="s">
        <v>998</v>
      </c>
      <c r="G21" s="94" t="s">
        <v>656</v>
      </c>
      <c r="H21" s="94" t="s">
        <v>735</v>
      </c>
    </row>
    <row r="22" spans="1:8" ht="39" x14ac:dyDescent="0.35">
      <c r="A22" s="98" t="s">
        <v>792</v>
      </c>
      <c r="B22" s="100" t="s">
        <v>858</v>
      </c>
      <c r="C22" s="98" t="s">
        <v>861</v>
      </c>
      <c r="D22" s="98" t="s">
        <v>876</v>
      </c>
      <c r="E22" s="100" t="s">
        <v>873</v>
      </c>
      <c r="F22" s="100" t="s">
        <v>756</v>
      </c>
      <c r="G22" s="98" t="s">
        <v>753</v>
      </c>
      <c r="H22" s="100" t="s">
        <v>999</v>
      </c>
    </row>
    <row r="23" spans="1:8" ht="39" x14ac:dyDescent="0.35">
      <c r="A23" s="255" t="s">
        <v>796</v>
      </c>
      <c r="B23" s="254" t="s">
        <v>859</v>
      </c>
      <c r="C23" s="255" t="s">
        <v>860</v>
      </c>
      <c r="D23" s="254" t="s">
        <v>877</v>
      </c>
      <c r="E23" s="255" t="s">
        <v>874</v>
      </c>
      <c r="F23" s="100" t="s">
        <v>756</v>
      </c>
      <c r="G23" s="98" t="s">
        <v>753</v>
      </c>
      <c r="H23" s="100" t="s">
        <v>1000</v>
      </c>
    </row>
    <row r="24" spans="1:8" ht="39" x14ac:dyDescent="0.35">
      <c r="A24" s="98" t="s">
        <v>870</v>
      </c>
      <c r="B24" s="98" t="s">
        <v>994</v>
      </c>
      <c r="C24" s="98" t="s">
        <v>861</v>
      </c>
      <c r="D24" s="98" t="s">
        <v>876</v>
      </c>
      <c r="E24" s="100" t="s">
        <v>875</v>
      </c>
      <c r="F24" s="255" t="s">
        <v>997</v>
      </c>
      <c r="G24" s="98" t="s">
        <v>753</v>
      </c>
      <c r="H24" s="100" t="s">
        <v>1001</v>
      </c>
    </row>
    <row r="25" spans="1:8" ht="39" x14ac:dyDescent="0.35">
      <c r="A25" s="100" t="s">
        <v>1003</v>
      </c>
      <c r="B25" s="98" t="s">
        <v>1005</v>
      </c>
      <c r="C25" s="98" t="s">
        <v>1004</v>
      </c>
      <c r="D25" s="98" t="s">
        <v>1006</v>
      </c>
      <c r="E25" s="100" t="s">
        <v>995</v>
      </c>
      <c r="F25" s="100" t="s">
        <v>996</v>
      </c>
      <c r="G25" s="98" t="s">
        <v>882</v>
      </c>
      <c r="H25" s="98" t="s">
        <v>1002</v>
      </c>
    </row>
    <row r="26" spans="1:8" ht="52" x14ac:dyDescent="0.35">
      <c r="A26" s="100" t="s">
        <v>1015</v>
      </c>
      <c r="B26" s="100" t="s">
        <v>1009</v>
      </c>
      <c r="C26" s="100" t="s">
        <v>1072</v>
      </c>
      <c r="D26" s="98" t="s">
        <v>1012</v>
      </c>
      <c r="E26" s="100" t="s">
        <v>1011</v>
      </c>
      <c r="F26" s="100" t="s">
        <v>1010</v>
      </c>
      <c r="G26" s="98" t="s">
        <v>1013</v>
      </c>
      <c r="H26" s="100" t="s">
        <v>1014</v>
      </c>
    </row>
    <row r="27" spans="1:8" ht="52" x14ac:dyDescent="0.35">
      <c r="A27" s="98" t="s">
        <v>1068</v>
      </c>
      <c r="B27" s="98" t="s">
        <v>1069</v>
      </c>
      <c r="C27" s="98" t="s">
        <v>1070</v>
      </c>
      <c r="D27" s="98" t="s">
        <v>1071</v>
      </c>
      <c r="E27" s="100" t="s">
        <v>1066</v>
      </c>
      <c r="F27" s="100" t="s">
        <v>1010</v>
      </c>
      <c r="G27" s="98" t="s">
        <v>212</v>
      </c>
      <c r="H27" s="100" t="s">
        <v>1067</v>
      </c>
    </row>
    <row r="28" spans="1:8" ht="65" x14ac:dyDescent="0.35">
      <c r="A28" s="100" t="s">
        <v>1087</v>
      </c>
      <c r="B28" s="98" t="s">
        <v>1088</v>
      </c>
      <c r="C28" s="100" t="s">
        <v>1089</v>
      </c>
      <c r="D28" s="98" t="s">
        <v>1090</v>
      </c>
      <c r="E28" s="98" t="s">
        <v>1091</v>
      </c>
      <c r="F28" s="100" t="s">
        <v>1092</v>
      </c>
      <c r="G28" s="95" t="s">
        <v>1093</v>
      </c>
      <c r="H28" s="456" t="s">
        <v>432</v>
      </c>
    </row>
    <row r="29" spans="1:8" ht="39" x14ac:dyDescent="0.35">
      <c r="A29" s="255" t="s">
        <v>1154</v>
      </c>
      <c r="B29" s="254" t="s">
        <v>1153</v>
      </c>
      <c r="C29" s="254" t="s">
        <v>1152</v>
      </c>
      <c r="D29" s="254" t="s">
        <v>314</v>
      </c>
      <c r="E29" s="254" t="s">
        <v>1151</v>
      </c>
      <c r="F29" s="255" t="s">
        <v>1150</v>
      </c>
      <c r="G29" s="254" t="s">
        <v>1149</v>
      </c>
      <c r="H29" s="255" t="s">
        <v>1148</v>
      </c>
    </row>
    <row r="30" spans="1:8" ht="44.25" customHeight="1" x14ac:dyDescent="0.35">
      <c r="A30" s="94" t="s">
        <v>1272</v>
      </c>
      <c r="B30" s="94" t="s">
        <v>1273</v>
      </c>
      <c r="C30" s="94" t="s">
        <v>1274</v>
      </c>
      <c r="D30" s="94" t="s">
        <v>1275</v>
      </c>
      <c r="E30" s="94" t="s">
        <v>1276</v>
      </c>
      <c r="F30" s="95" t="s">
        <v>1277</v>
      </c>
      <c r="G30" s="94" t="s">
        <v>1278</v>
      </c>
      <c r="H30" s="94" t="s">
        <v>1279</v>
      </c>
    </row>
    <row r="31" spans="1:8" ht="65" x14ac:dyDescent="0.35">
      <c r="A31" s="254" t="s">
        <v>1300</v>
      </c>
      <c r="B31" s="254" t="s">
        <v>1302</v>
      </c>
      <c r="C31" s="255" t="s">
        <v>1301</v>
      </c>
      <c r="D31" s="254" t="s">
        <v>1298</v>
      </c>
      <c r="E31" s="255" t="s">
        <v>1303</v>
      </c>
      <c r="F31" s="255" t="s">
        <v>1304</v>
      </c>
      <c r="G31" s="254" t="s">
        <v>1299</v>
      </c>
      <c r="H31" s="254" t="s">
        <v>168</v>
      </c>
    </row>
    <row r="32" spans="1:8" ht="39" x14ac:dyDescent="0.35">
      <c r="A32" s="100" t="s">
        <v>1333</v>
      </c>
      <c r="B32" s="98" t="s">
        <v>1334</v>
      </c>
      <c r="C32" s="98" t="s">
        <v>1335</v>
      </c>
      <c r="D32" s="98" t="s">
        <v>1332</v>
      </c>
      <c r="E32" s="100" t="s">
        <v>1336</v>
      </c>
      <c r="F32" s="100" t="s">
        <v>1364</v>
      </c>
      <c r="G32" s="98" t="s">
        <v>614</v>
      </c>
      <c r="H32" s="98" t="s">
        <v>1357</v>
      </c>
    </row>
    <row r="33" spans="1:8" ht="39" x14ac:dyDescent="0.35">
      <c r="A33" s="254" t="s">
        <v>1359</v>
      </c>
      <c r="B33" s="254" t="s">
        <v>1360</v>
      </c>
      <c r="C33" s="254" t="s">
        <v>1361</v>
      </c>
      <c r="D33" s="254" t="s">
        <v>1362</v>
      </c>
      <c r="E33" s="255" t="s">
        <v>1363</v>
      </c>
      <c r="F33" s="301" t="s">
        <v>1365</v>
      </c>
      <c r="G33" s="302" t="s">
        <v>614</v>
      </c>
      <c r="H33" s="302" t="s">
        <v>1358</v>
      </c>
    </row>
    <row r="34" spans="1:8" ht="39" x14ac:dyDescent="0.35">
      <c r="A34" s="95" t="s">
        <v>1378</v>
      </c>
      <c r="B34" s="94" t="s">
        <v>265</v>
      </c>
      <c r="C34" s="220" t="s">
        <v>67</v>
      </c>
      <c r="D34" s="94" t="s">
        <v>1379</v>
      </c>
      <c r="E34" s="552" t="s">
        <v>1374</v>
      </c>
      <c r="F34" s="553" t="s">
        <v>1375</v>
      </c>
      <c r="G34" s="98" t="s">
        <v>1377</v>
      </c>
      <c r="H34" s="100" t="s">
        <v>1376</v>
      </c>
    </row>
    <row r="35" spans="1:8" ht="52" x14ac:dyDescent="0.35">
      <c r="A35" s="1013" t="s">
        <v>1404</v>
      </c>
      <c r="B35" s="1013" t="s">
        <v>1405</v>
      </c>
      <c r="C35" s="1014" t="s">
        <v>740</v>
      </c>
      <c r="D35" s="1013" t="s">
        <v>741</v>
      </c>
      <c r="E35" s="1013" t="s">
        <v>1406</v>
      </c>
      <c r="F35" s="1015" t="s">
        <v>1407</v>
      </c>
      <c r="G35" s="1016" t="s">
        <v>1409</v>
      </c>
      <c r="H35" s="1017" t="s">
        <v>1410</v>
      </c>
    </row>
    <row r="36" spans="1:8" ht="52" x14ac:dyDescent="0.35">
      <c r="A36" s="1013" t="s">
        <v>1411</v>
      </c>
      <c r="B36" s="1015" t="s">
        <v>1412</v>
      </c>
      <c r="C36" s="1013" t="s">
        <v>1413</v>
      </c>
      <c r="D36" s="1013" t="s">
        <v>1414</v>
      </c>
      <c r="E36" s="1013" t="s">
        <v>1415</v>
      </c>
      <c r="F36" s="1015" t="s">
        <v>1416</v>
      </c>
      <c r="G36" s="1016" t="s">
        <v>1409</v>
      </c>
      <c r="H36" s="1017" t="s">
        <v>1417</v>
      </c>
    </row>
    <row r="37" spans="1:8" ht="39" x14ac:dyDescent="0.35">
      <c r="A37" s="1013" t="s">
        <v>1418</v>
      </c>
      <c r="B37" s="1013" t="s">
        <v>1419</v>
      </c>
      <c r="C37" s="1015" t="s">
        <v>1420</v>
      </c>
      <c r="D37" s="1013" t="s">
        <v>1421</v>
      </c>
      <c r="E37" s="1013" t="s">
        <v>1422</v>
      </c>
      <c r="F37" s="1015" t="s">
        <v>1423</v>
      </c>
      <c r="G37" s="1016" t="s">
        <v>1424</v>
      </c>
      <c r="H37" s="1017" t="s">
        <v>1426</v>
      </c>
    </row>
    <row r="38" spans="1:8" ht="52" x14ac:dyDescent="0.35">
      <c r="A38" s="1013" t="s">
        <v>1427</v>
      </c>
      <c r="B38" s="1013" t="s">
        <v>1428</v>
      </c>
      <c r="C38" s="1013" t="s">
        <v>1429</v>
      </c>
      <c r="D38" s="1013" t="s">
        <v>1379</v>
      </c>
      <c r="E38" s="1013" t="s">
        <v>1430</v>
      </c>
      <c r="F38" s="1015" t="s">
        <v>1431</v>
      </c>
      <c r="G38" s="1016" t="s">
        <v>1432</v>
      </c>
      <c r="H38" s="1018" t="s">
        <v>1433</v>
      </c>
    </row>
    <row r="39" spans="1:8" ht="52" x14ac:dyDescent="0.35">
      <c r="A39" s="1013" t="s">
        <v>1434</v>
      </c>
      <c r="B39" s="1013" t="s">
        <v>1435</v>
      </c>
      <c r="C39" s="1015" t="s">
        <v>1436</v>
      </c>
      <c r="D39" s="1013" t="s">
        <v>1379</v>
      </c>
      <c r="E39" s="1015" t="s">
        <v>1437</v>
      </c>
      <c r="F39" s="1015" t="s">
        <v>1438</v>
      </c>
      <c r="G39" s="1016" t="s">
        <v>1432</v>
      </c>
      <c r="H39" s="1018" t="s">
        <v>1433</v>
      </c>
    </row>
    <row r="40" spans="1:8" ht="52" x14ac:dyDescent="0.35">
      <c r="A40" s="1013" t="s">
        <v>1439</v>
      </c>
      <c r="B40" s="1013" t="s">
        <v>1440</v>
      </c>
      <c r="C40" s="1015" t="s">
        <v>1436</v>
      </c>
      <c r="D40" s="1013" t="s">
        <v>1379</v>
      </c>
      <c r="E40" s="1015" t="s">
        <v>1441</v>
      </c>
      <c r="F40" s="1015" t="s">
        <v>1438</v>
      </c>
      <c r="G40" s="1016" t="s">
        <v>1432</v>
      </c>
      <c r="H40" s="1018" t="s">
        <v>1433</v>
      </c>
    </row>
    <row r="41" spans="1:8" ht="39" x14ac:dyDescent="0.35">
      <c r="A41" s="1013" t="s">
        <v>1442</v>
      </c>
      <c r="B41" s="1013" t="s">
        <v>1443</v>
      </c>
      <c r="C41" s="1013" t="s">
        <v>1443</v>
      </c>
      <c r="D41" s="1013" t="s">
        <v>1444</v>
      </c>
      <c r="E41" s="1015" t="s">
        <v>1445</v>
      </c>
      <c r="F41" s="1015" t="s">
        <v>1446</v>
      </c>
      <c r="G41" s="1016" t="s">
        <v>1447</v>
      </c>
      <c r="H41" s="1017" t="s">
        <v>1448</v>
      </c>
    </row>
    <row r="42" spans="1:8" ht="52" x14ac:dyDescent="0.35">
      <c r="A42" s="1013" t="s">
        <v>1449</v>
      </c>
      <c r="B42" s="1013" t="s">
        <v>1450</v>
      </c>
      <c r="C42" s="1015" t="s">
        <v>1451</v>
      </c>
      <c r="D42" s="1013" t="s">
        <v>1444</v>
      </c>
      <c r="E42" s="1015" t="s">
        <v>1452</v>
      </c>
      <c r="F42" s="1015" t="s">
        <v>1453</v>
      </c>
      <c r="G42" s="1016" t="s">
        <v>1447</v>
      </c>
      <c r="H42" s="1017" t="s">
        <v>1448</v>
      </c>
    </row>
    <row r="43" spans="1:8" ht="39" x14ac:dyDescent="0.35">
      <c r="A43" s="1013" t="s">
        <v>1454</v>
      </c>
      <c r="B43" s="1013" t="s">
        <v>1455</v>
      </c>
      <c r="C43" s="1013" t="s">
        <v>1361</v>
      </c>
      <c r="D43" s="1013" t="s">
        <v>1456</v>
      </c>
      <c r="E43" s="1013" t="s">
        <v>1457</v>
      </c>
      <c r="F43" s="1015" t="s">
        <v>1458</v>
      </c>
      <c r="G43" s="1018" t="s">
        <v>1459</v>
      </c>
      <c r="H43" s="1017" t="s">
        <v>1460</v>
      </c>
    </row>
    <row r="44" spans="1:8" ht="39" x14ac:dyDescent="0.35">
      <c r="A44" s="1013" t="s">
        <v>1461</v>
      </c>
      <c r="B44" s="1013" t="s">
        <v>1462</v>
      </c>
      <c r="C44" s="1013" t="s">
        <v>1361</v>
      </c>
      <c r="D44" s="1013" t="s">
        <v>1456</v>
      </c>
      <c r="E44" s="1013" t="s">
        <v>1463</v>
      </c>
      <c r="F44" s="1015" t="s">
        <v>1458</v>
      </c>
      <c r="G44" s="1018" t="s">
        <v>1459</v>
      </c>
      <c r="H44" s="1017" t="s">
        <v>1460</v>
      </c>
    </row>
    <row r="45" spans="1:8" ht="52" x14ac:dyDescent="0.35">
      <c r="A45" s="1013" t="s">
        <v>606</v>
      </c>
      <c r="B45" s="1013" t="s">
        <v>1464</v>
      </c>
      <c r="C45" s="1019" t="s">
        <v>67</v>
      </c>
      <c r="D45" s="1015" t="s">
        <v>1444</v>
      </c>
      <c r="E45" s="1013" t="s">
        <v>1465</v>
      </c>
      <c r="F45" s="1015" t="s">
        <v>1466</v>
      </c>
      <c r="G45" s="1018" t="s">
        <v>612</v>
      </c>
      <c r="H45" s="1017" t="s">
        <v>83</v>
      </c>
    </row>
    <row r="46" spans="1:8" ht="65" x14ac:dyDescent="0.35">
      <c r="A46" s="1013" t="s">
        <v>1467</v>
      </c>
      <c r="B46" s="1013" t="s">
        <v>1468</v>
      </c>
      <c r="C46" s="1015" t="s">
        <v>1469</v>
      </c>
      <c r="D46" s="1013" t="s">
        <v>85</v>
      </c>
      <c r="E46" s="1013" t="s">
        <v>1470</v>
      </c>
      <c r="F46" s="1020" t="s">
        <v>879</v>
      </c>
      <c r="G46" s="1018" t="s">
        <v>1608</v>
      </c>
      <c r="H46" s="1017" t="s">
        <v>83</v>
      </c>
    </row>
    <row r="47" spans="1:8" ht="26" x14ac:dyDescent="0.35">
      <c r="A47" s="1013" t="s">
        <v>641</v>
      </c>
      <c r="B47" s="1013" t="s">
        <v>1471</v>
      </c>
      <c r="C47" s="1015" t="s">
        <v>1472</v>
      </c>
      <c r="D47" s="1013" t="s">
        <v>85</v>
      </c>
      <c r="E47" s="1013" t="s">
        <v>1473</v>
      </c>
      <c r="F47" s="1015" t="s">
        <v>1474</v>
      </c>
      <c r="G47" s="1018" t="s">
        <v>1609</v>
      </c>
      <c r="H47" s="1017" t="s">
        <v>83</v>
      </c>
    </row>
    <row r="48" spans="1:8" ht="52" x14ac:dyDescent="0.35">
      <c r="A48" s="1013" t="s">
        <v>733</v>
      </c>
      <c r="B48" s="1013" t="s">
        <v>1475</v>
      </c>
      <c r="C48" s="1013" t="s">
        <v>739</v>
      </c>
      <c r="D48" s="1013" t="s">
        <v>341</v>
      </c>
      <c r="E48" s="1013" t="s">
        <v>862</v>
      </c>
      <c r="F48" s="1015" t="s">
        <v>879</v>
      </c>
      <c r="G48" s="1018" t="s">
        <v>1610</v>
      </c>
      <c r="H48" s="1017" t="s">
        <v>83</v>
      </c>
    </row>
    <row r="49" spans="1:8" ht="52" x14ac:dyDescent="0.35">
      <c r="A49" s="1013" t="s">
        <v>1476</v>
      </c>
      <c r="B49" s="1013" t="s">
        <v>1477</v>
      </c>
      <c r="C49" s="1015" t="s">
        <v>1478</v>
      </c>
      <c r="D49" s="1013" t="s">
        <v>1478</v>
      </c>
      <c r="E49" s="1013" t="s">
        <v>1479</v>
      </c>
      <c r="F49" s="1015" t="s">
        <v>617</v>
      </c>
      <c r="G49" s="1018" t="s">
        <v>1611</v>
      </c>
      <c r="H49" s="1017" t="s">
        <v>1480</v>
      </c>
    </row>
    <row r="50" spans="1:8" ht="52" x14ac:dyDescent="0.35">
      <c r="A50" s="1013" t="s">
        <v>1481</v>
      </c>
      <c r="B50" s="1013" t="s">
        <v>1482</v>
      </c>
      <c r="C50" s="1013" t="s">
        <v>1483</v>
      </c>
      <c r="D50" s="1013" t="s">
        <v>1484</v>
      </c>
      <c r="E50" s="1013" t="s">
        <v>1485</v>
      </c>
      <c r="F50" s="1015" t="s">
        <v>1486</v>
      </c>
      <c r="G50" s="1018" t="s">
        <v>1612</v>
      </c>
      <c r="H50" s="1017" t="s">
        <v>1480</v>
      </c>
    </row>
    <row r="51" spans="1:8" ht="52" x14ac:dyDescent="0.35">
      <c r="A51" s="1013" t="s">
        <v>1487</v>
      </c>
      <c r="B51" s="1013" t="s">
        <v>1488</v>
      </c>
      <c r="C51" s="1013" t="s">
        <v>1489</v>
      </c>
      <c r="D51" s="1013" t="s">
        <v>341</v>
      </c>
      <c r="E51" s="1013" t="s">
        <v>1490</v>
      </c>
      <c r="F51" s="1015" t="s">
        <v>879</v>
      </c>
      <c r="G51" s="1018" t="s">
        <v>1613</v>
      </c>
      <c r="H51" s="1017" t="s">
        <v>1480</v>
      </c>
    </row>
    <row r="52" spans="1:8" ht="39" x14ac:dyDescent="0.35">
      <c r="A52" s="1013" t="s">
        <v>1491</v>
      </c>
      <c r="B52" s="1013" t="s">
        <v>1492</v>
      </c>
      <c r="C52" s="1015" t="s">
        <v>860</v>
      </c>
      <c r="D52" s="1013" t="s">
        <v>85</v>
      </c>
      <c r="E52" s="1013" t="s">
        <v>1493</v>
      </c>
      <c r="F52" s="1015" t="s">
        <v>1494</v>
      </c>
      <c r="G52" s="1016" t="s">
        <v>212</v>
      </c>
      <c r="H52" s="1016" t="s">
        <v>1495</v>
      </c>
    </row>
    <row r="53" spans="1:8" ht="39" x14ac:dyDescent="0.35">
      <c r="A53" s="1013" t="s">
        <v>1496</v>
      </c>
      <c r="B53" s="1013" t="s">
        <v>1497</v>
      </c>
      <c r="C53" s="1015" t="s">
        <v>1498</v>
      </c>
      <c r="D53" s="1013" t="s">
        <v>1499</v>
      </c>
      <c r="E53" s="1013" t="s">
        <v>1500</v>
      </c>
      <c r="F53" s="1015" t="s">
        <v>1501</v>
      </c>
      <c r="G53" s="1016" t="s">
        <v>1502</v>
      </c>
      <c r="H53" s="1016" t="s">
        <v>83</v>
      </c>
    </row>
    <row r="54" spans="1:8" ht="39" x14ac:dyDescent="0.35">
      <c r="A54" s="1013" t="s">
        <v>1503</v>
      </c>
      <c r="B54" s="1013" t="s">
        <v>1504</v>
      </c>
      <c r="C54" s="1013" t="s">
        <v>740</v>
      </c>
      <c r="D54" s="1013" t="s">
        <v>741</v>
      </c>
      <c r="E54" s="1013" t="s">
        <v>1505</v>
      </c>
      <c r="F54" s="1015" t="s">
        <v>1423</v>
      </c>
      <c r="G54" s="1016" t="s">
        <v>1506</v>
      </c>
      <c r="H54" s="1016" t="s">
        <v>1426</v>
      </c>
    </row>
    <row r="55" spans="1:8" ht="65" x14ac:dyDescent="0.35">
      <c r="A55" s="1013" t="s">
        <v>1507</v>
      </c>
      <c r="B55" s="1013" t="s">
        <v>1508</v>
      </c>
      <c r="C55" s="1013" t="s">
        <v>1508</v>
      </c>
      <c r="D55" s="1013" t="s">
        <v>1509</v>
      </c>
      <c r="E55" s="1013" t="s">
        <v>1510</v>
      </c>
      <c r="F55" s="1015" t="s">
        <v>1511</v>
      </c>
      <c r="G55" s="1016" t="s">
        <v>1512</v>
      </c>
      <c r="H55" s="1016" t="s">
        <v>1417</v>
      </c>
    </row>
    <row r="56" spans="1:8" ht="78" x14ac:dyDescent="0.35">
      <c r="A56" s="1013" t="s">
        <v>1513</v>
      </c>
      <c r="B56" s="1013" t="s">
        <v>1297</v>
      </c>
      <c r="C56" s="1013" t="s">
        <v>1297</v>
      </c>
      <c r="D56" s="1013" t="s">
        <v>1275</v>
      </c>
      <c r="E56" s="1013" t="s">
        <v>1514</v>
      </c>
      <c r="F56" s="1015" t="s">
        <v>1515</v>
      </c>
      <c r="G56" s="1016" t="s">
        <v>1512</v>
      </c>
      <c r="H56" s="1016" t="s">
        <v>1417</v>
      </c>
    </row>
    <row r="57" spans="1:8" ht="39" x14ac:dyDescent="0.35">
      <c r="A57" s="1013" t="s">
        <v>1516</v>
      </c>
      <c r="B57" s="1013" t="s">
        <v>1517</v>
      </c>
      <c r="C57" s="1013" t="s">
        <v>1518</v>
      </c>
      <c r="D57" s="1013" t="s">
        <v>1275</v>
      </c>
      <c r="E57" s="1013" t="s">
        <v>1519</v>
      </c>
      <c r="F57" s="1015" t="s">
        <v>1520</v>
      </c>
      <c r="G57" s="1016" t="s">
        <v>1512</v>
      </c>
      <c r="H57" s="1016" t="s">
        <v>1417</v>
      </c>
    </row>
    <row r="58" spans="1:8" ht="39" x14ac:dyDescent="0.35">
      <c r="A58" s="1013" t="s">
        <v>1521</v>
      </c>
      <c r="B58" s="1013" t="s">
        <v>1522</v>
      </c>
      <c r="C58" s="1013" t="s">
        <v>1523</v>
      </c>
      <c r="D58" s="1013" t="s">
        <v>1524</v>
      </c>
      <c r="E58" s="1013" t="s">
        <v>1525</v>
      </c>
      <c r="F58" s="1015" t="s">
        <v>1526</v>
      </c>
      <c r="G58" s="1016" t="s">
        <v>1528</v>
      </c>
      <c r="H58" s="1016" t="s">
        <v>1529</v>
      </c>
    </row>
    <row r="59" spans="1:8" ht="52" x14ac:dyDescent="0.35">
      <c r="A59" s="1013" t="s">
        <v>1530</v>
      </c>
      <c r="B59" s="1013" t="s">
        <v>1531</v>
      </c>
      <c r="C59" s="1013" t="s">
        <v>1532</v>
      </c>
      <c r="D59" s="1013" t="s">
        <v>1509</v>
      </c>
      <c r="E59" s="1013" t="s">
        <v>1533</v>
      </c>
      <c r="F59" s="1015" t="s">
        <v>1534</v>
      </c>
      <c r="G59" s="1016" t="s">
        <v>1535</v>
      </c>
      <c r="H59" s="1016" t="s">
        <v>1536</v>
      </c>
    </row>
    <row r="60" spans="1:8" ht="52" x14ac:dyDescent="0.35">
      <c r="A60" s="1013" t="s">
        <v>1537</v>
      </c>
      <c r="B60" s="1013" t="s">
        <v>1538</v>
      </c>
      <c r="C60" s="1013" t="s">
        <v>1539</v>
      </c>
      <c r="D60" s="1013" t="s">
        <v>1275</v>
      </c>
      <c r="E60" s="1013" t="s">
        <v>1540</v>
      </c>
      <c r="F60" s="1015" t="s">
        <v>1534</v>
      </c>
      <c r="G60" s="1016" t="s">
        <v>1535</v>
      </c>
      <c r="H60" s="1016" t="s">
        <v>1536</v>
      </c>
    </row>
    <row r="61" spans="1:8" ht="26" x14ac:dyDescent="0.35">
      <c r="A61" s="1013" t="s">
        <v>1541</v>
      </c>
      <c r="B61" s="1013" t="s">
        <v>1542</v>
      </c>
      <c r="C61" s="1013" t="s">
        <v>1543</v>
      </c>
      <c r="D61" s="1013" t="s">
        <v>1544</v>
      </c>
      <c r="E61" s="1013" t="s">
        <v>1545</v>
      </c>
      <c r="F61" s="1015" t="s">
        <v>1546</v>
      </c>
      <c r="G61" s="1016" t="s">
        <v>1547</v>
      </c>
      <c r="H61" s="1018" t="s">
        <v>1548</v>
      </c>
    </row>
    <row r="62" spans="1:8" ht="39" x14ac:dyDescent="0.35">
      <c r="A62" s="1013" t="s">
        <v>1549</v>
      </c>
      <c r="B62" s="1013" t="s">
        <v>1550</v>
      </c>
      <c r="C62" s="1013" t="s">
        <v>1551</v>
      </c>
      <c r="D62" s="1013" t="s">
        <v>341</v>
      </c>
      <c r="E62" s="1013" t="s">
        <v>1552</v>
      </c>
      <c r="F62" s="1015" t="s">
        <v>1553</v>
      </c>
      <c r="G62" s="1016" t="s">
        <v>1555</v>
      </c>
      <c r="H62" s="1016" t="s">
        <v>1557</v>
      </c>
    </row>
    <row r="63" spans="1:8" ht="39" x14ac:dyDescent="0.35">
      <c r="A63" s="1013" t="s">
        <v>1558</v>
      </c>
      <c r="B63" s="1013" t="s">
        <v>1559</v>
      </c>
      <c r="C63" s="1015" t="s">
        <v>1560</v>
      </c>
      <c r="D63" s="1013" t="s">
        <v>341</v>
      </c>
      <c r="E63" s="1013" t="s">
        <v>1561</v>
      </c>
      <c r="F63" s="1015" t="s">
        <v>1562</v>
      </c>
      <c r="G63" s="1016" t="s">
        <v>1278</v>
      </c>
      <c r="H63" s="1016" t="s">
        <v>209</v>
      </c>
    </row>
    <row r="64" spans="1:8" ht="52" x14ac:dyDescent="0.35">
      <c r="A64" s="1013" t="s">
        <v>1563</v>
      </c>
      <c r="B64" s="1013" t="s">
        <v>1564</v>
      </c>
      <c r="C64" s="1013" t="s">
        <v>1565</v>
      </c>
      <c r="D64" s="1013" t="s">
        <v>1566</v>
      </c>
      <c r="E64" s="1013" t="s">
        <v>1567</v>
      </c>
      <c r="F64" s="1015" t="s">
        <v>1568</v>
      </c>
      <c r="G64" s="1016" t="s">
        <v>1569</v>
      </c>
      <c r="H64" s="1016" t="s">
        <v>1570</v>
      </c>
    </row>
    <row r="65" spans="1:8" ht="26" x14ac:dyDescent="0.35">
      <c r="A65" s="1013" t="s">
        <v>1571</v>
      </c>
      <c r="B65" s="1013" t="s">
        <v>1572</v>
      </c>
      <c r="C65" s="1013" t="s">
        <v>1573</v>
      </c>
      <c r="D65" s="1013" t="s">
        <v>341</v>
      </c>
      <c r="E65" s="1013" t="s">
        <v>1574</v>
      </c>
      <c r="F65" s="1015" t="s">
        <v>1575</v>
      </c>
      <c r="G65" s="1016" t="s">
        <v>1577</v>
      </c>
      <c r="H65" s="1018" t="s">
        <v>1578</v>
      </c>
    </row>
    <row r="66" spans="1:8" ht="52" x14ac:dyDescent="0.35">
      <c r="A66" s="1013" t="s">
        <v>1579</v>
      </c>
      <c r="B66" s="1013" t="s">
        <v>1580</v>
      </c>
      <c r="C66" s="1013" t="s">
        <v>1581</v>
      </c>
      <c r="D66" s="1013" t="s">
        <v>85</v>
      </c>
      <c r="E66" s="1013" t="s">
        <v>1582</v>
      </c>
      <c r="F66" s="1015" t="s">
        <v>1583</v>
      </c>
      <c r="G66" s="1016" t="s">
        <v>272</v>
      </c>
      <c r="H66" s="1017" t="s">
        <v>1585</v>
      </c>
    </row>
    <row r="67" spans="1:8" ht="26" x14ac:dyDescent="0.35">
      <c r="A67" s="1013" t="s">
        <v>1586</v>
      </c>
      <c r="B67" s="1013" t="s">
        <v>1587</v>
      </c>
      <c r="C67" s="1013" t="s">
        <v>1489</v>
      </c>
      <c r="D67" s="1013" t="s">
        <v>341</v>
      </c>
      <c r="E67" s="1013" t="s">
        <v>1588</v>
      </c>
      <c r="F67" s="1015" t="s">
        <v>1589</v>
      </c>
      <c r="G67" s="1016" t="s">
        <v>1590</v>
      </c>
      <c r="H67" s="1016" t="s">
        <v>1591</v>
      </c>
    </row>
    <row r="68" spans="1:8" x14ac:dyDescent="0.35">
      <c r="A68" s="1013" t="s">
        <v>1592</v>
      </c>
      <c r="B68" s="1013" t="s">
        <v>1593</v>
      </c>
      <c r="C68" s="1013" t="s">
        <v>1594</v>
      </c>
      <c r="D68" s="1013" t="s">
        <v>1595</v>
      </c>
      <c r="E68" s="1013" t="s">
        <v>1596</v>
      </c>
      <c r="F68" s="1013" t="s">
        <v>1597</v>
      </c>
      <c r="G68" s="1016" t="s">
        <v>1598</v>
      </c>
      <c r="H68" s="1016" t="s">
        <v>1599</v>
      </c>
    </row>
    <row r="69" spans="1:8" ht="65" x14ac:dyDescent="0.35">
      <c r="A69" s="1013" t="s">
        <v>1600</v>
      </c>
      <c r="B69" s="1013" t="s">
        <v>1601</v>
      </c>
      <c r="C69" s="1021" t="s">
        <v>67</v>
      </c>
      <c r="D69" s="1013" t="s">
        <v>314</v>
      </c>
      <c r="E69" s="1013" t="s">
        <v>1602</v>
      </c>
      <c r="F69" s="1015" t="s">
        <v>1603</v>
      </c>
      <c r="G69" s="1016" t="s">
        <v>1605</v>
      </c>
      <c r="H69" s="1016" t="s">
        <v>1607</v>
      </c>
    </row>
    <row r="70" spans="1:8" ht="26" x14ac:dyDescent="0.3">
      <c r="A70" s="1062" t="s">
        <v>2315</v>
      </c>
      <c r="B70" s="1063" t="s">
        <v>2316</v>
      </c>
      <c r="C70" s="1063" t="s">
        <v>2317</v>
      </c>
      <c r="D70" s="1063" t="s">
        <v>2318</v>
      </c>
      <c r="E70" s="1063" t="s">
        <v>2319</v>
      </c>
      <c r="F70" s="1064" t="s">
        <v>2320</v>
      </c>
      <c r="G70" s="1063" t="s">
        <v>272</v>
      </c>
      <c r="H70" s="1063" t="s">
        <v>2321</v>
      </c>
    </row>
  </sheetData>
  <phoneticPr fontId="18" type="noConversion"/>
  <pageMargins left="0.75" right="0.75" top="1" bottom="1" header="0.51180555555555596" footer="0.51180555555555596"/>
  <pageSetup paperSize="9" scale="78"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H161"/>
  <sheetViews>
    <sheetView showGridLines="0" view="pageBreakPreview" topLeftCell="A148" zoomScale="55" zoomScaleNormal="80" zoomScaleSheetLayoutView="55" workbookViewId="0">
      <selection activeCell="D10" sqref="D10"/>
    </sheetView>
  </sheetViews>
  <sheetFormatPr defaultColWidth="9.1796875" defaultRowHeight="14" x14ac:dyDescent="0.35"/>
  <cols>
    <col min="1" max="1" width="4.54296875" style="8" customWidth="1"/>
    <col min="2" max="2" width="26.26953125" style="8" customWidth="1"/>
    <col min="3" max="3" width="16.1796875" style="1112" customWidth="1"/>
    <col min="4" max="4" width="46.453125" style="8" customWidth="1"/>
    <col min="5" max="5" width="32.81640625" style="8" customWidth="1"/>
    <col min="6" max="6" width="32.453125" style="8" customWidth="1"/>
    <col min="7" max="8" width="31.81640625" style="8" customWidth="1"/>
    <col min="9" max="16384" width="9.1796875" style="8"/>
  </cols>
  <sheetData>
    <row r="2" spans="2:8" x14ac:dyDescent="0.35">
      <c r="B2" s="10" t="s">
        <v>53</v>
      </c>
      <c r="C2" s="10" t="s">
        <v>37</v>
      </c>
      <c r="D2" s="9" t="s">
        <v>56</v>
      </c>
      <c r="E2" s="9" t="s">
        <v>57</v>
      </c>
      <c r="F2" s="10" t="s">
        <v>26</v>
      </c>
      <c r="G2" s="9" t="s">
        <v>58</v>
      </c>
      <c r="H2" s="9" t="s">
        <v>59</v>
      </c>
    </row>
    <row r="3" spans="2:8" ht="54" customHeight="1" x14ac:dyDescent="0.35">
      <c r="B3" s="1100" t="s">
        <v>96</v>
      </c>
      <c r="C3" s="1111">
        <v>2021</v>
      </c>
      <c r="D3" s="138" t="s">
        <v>97</v>
      </c>
      <c r="E3" s="250" t="s">
        <v>98</v>
      </c>
      <c r="F3" s="230" t="s">
        <v>99</v>
      </c>
      <c r="G3" s="231" t="s">
        <v>100</v>
      </c>
      <c r="H3" s="232">
        <v>0.41</v>
      </c>
    </row>
    <row r="4" spans="2:8" ht="29" x14ac:dyDescent="0.35">
      <c r="B4" s="1100" t="s">
        <v>96</v>
      </c>
      <c r="C4" s="1111">
        <v>2021</v>
      </c>
      <c r="D4" s="138" t="s">
        <v>101</v>
      </c>
      <c r="E4" s="250" t="s">
        <v>102</v>
      </c>
      <c r="F4" s="233" t="s">
        <v>103</v>
      </c>
      <c r="G4" s="234" t="s">
        <v>104</v>
      </c>
      <c r="H4" s="232">
        <v>0.3</v>
      </c>
    </row>
    <row r="5" spans="2:8" ht="48.75" customHeight="1" x14ac:dyDescent="0.35">
      <c r="B5" s="1100" t="s">
        <v>96</v>
      </c>
      <c r="C5" s="1111">
        <v>2021</v>
      </c>
      <c r="D5" s="235" t="s">
        <v>105</v>
      </c>
      <c r="E5" s="250" t="s">
        <v>106</v>
      </c>
      <c r="F5" s="230" t="s">
        <v>107</v>
      </c>
      <c r="G5" s="236" t="s">
        <v>108</v>
      </c>
      <c r="H5" s="232">
        <v>0.16500000000000001</v>
      </c>
    </row>
    <row r="6" spans="2:8" ht="29" x14ac:dyDescent="0.35">
      <c r="B6" s="1100" t="s">
        <v>96</v>
      </c>
      <c r="C6" s="1111">
        <v>2021</v>
      </c>
      <c r="D6" s="138" t="s">
        <v>109</v>
      </c>
      <c r="E6" s="250" t="s">
        <v>110</v>
      </c>
      <c r="F6" s="230" t="s">
        <v>111</v>
      </c>
      <c r="G6" s="234" t="s">
        <v>112</v>
      </c>
      <c r="H6" s="232">
        <v>0.1</v>
      </c>
    </row>
    <row r="7" spans="2:8" ht="60" customHeight="1" x14ac:dyDescent="0.35">
      <c r="B7" s="1100" t="s">
        <v>96</v>
      </c>
      <c r="C7" s="1111">
        <v>2021</v>
      </c>
      <c r="D7" s="138" t="s">
        <v>113</v>
      </c>
      <c r="E7" s="224" t="s">
        <v>114</v>
      </c>
      <c r="F7" s="138" t="s">
        <v>115</v>
      </c>
      <c r="G7" s="236" t="s">
        <v>116</v>
      </c>
      <c r="H7" s="232">
        <v>2.5000000000000001E-2</v>
      </c>
    </row>
    <row r="8" spans="2:8" ht="54" customHeight="1" x14ac:dyDescent="0.35">
      <c r="B8" s="1100" t="s">
        <v>144</v>
      </c>
      <c r="C8" s="1111">
        <v>2021</v>
      </c>
      <c r="D8" s="138" t="s">
        <v>144</v>
      </c>
      <c r="E8" s="238" t="s">
        <v>145</v>
      </c>
      <c r="F8" s="239" t="s">
        <v>146</v>
      </c>
      <c r="G8" s="231" t="s">
        <v>147</v>
      </c>
      <c r="H8" s="240">
        <v>0.54</v>
      </c>
    </row>
    <row r="9" spans="2:8" ht="47.25" customHeight="1" x14ac:dyDescent="0.35">
      <c r="B9" s="1100" t="s">
        <v>144</v>
      </c>
      <c r="C9" s="1111">
        <v>2021</v>
      </c>
      <c r="D9" s="138" t="s">
        <v>148</v>
      </c>
      <c r="E9" s="238" t="s">
        <v>149</v>
      </c>
      <c r="F9" s="239" t="s">
        <v>150</v>
      </c>
      <c r="G9" s="231" t="s">
        <v>151</v>
      </c>
      <c r="H9" s="240">
        <v>0.36</v>
      </c>
    </row>
    <row r="10" spans="2:8" ht="43.5" x14ac:dyDescent="0.35">
      <c r="B10" s="1100" t="s">
        <v>144</v>
      </c>
      <c r="C10" s="1111">
        <v>2021</v>
      </c>
      <c r="D10" s="138" t="s">
        <v>152</v>
      </c>
      <c r="E10" s="238" t="s">
        <v>153</v>
      </c>
      <c r="F10" s="239" t="s">
        <v>154</v>
      </c>
      <c r="G10" s="231" t="s">
        <v>155</v>
      </c>
      <c r="H10" s="240">
        <v>0.1</v>
      </c>
    </row>
    <row r="11" spans="2:8" ht="43.5" x14ac:dyDescent="0.35">
      <c r="B11" s="1105" t="s">
        <v>169</v>
      </c>
      <c r="C11" s="1106">
        <v>2021</v>
      </c>
      <c r="D11" s="138" t="s">
        <v>169</v>
      </c>
      <c r="E11" s="239" t="s">
        <v>170</v>
      </c>
      <c r="F11" s="239" t="s">
        <v>171</v>
      </c>
      <c r="G11" s="231" t="s">
        <v>172</v>
      </c>
      <c r="H11" s="241">
        <v>1</v>
      </c>
    </row>
    <row r="12" spans="2:8" ht="29" x14ac:dyDescent="0.35">
      <c r="B12" s="1105" t="s">
        <v>239</v>
      </c>
      <c r="C12" s="1106">
        <v>2021</v>
      </c>
      <c r="D12" s="235" t="s">
        <v>206</v>
      </c>
      <c r="E12" s="239" t="s">
        <v>207</v>
      </c>
      <c r="F12" s="239" t="s">
        <v>208</v>
      </c>
      <c r="G12" s="231" t="s">
        <v>209</v>
      </c>
      <c r="H12" s="244">
        <v>1</v>
      </c>
    </row>
    <row r="13" spans="2:8" ht="43.5" x14ac:dyDescent="0.35">
      <c r="B13" s="1100" t="s">
        <v>237</v>
      </c>
      <c r="C13" s="1111">
        <v>2021</v>
      </c>
      <c r="D13" s="138" t="s">
        <v>240</v>
      </c>
      <c r="E13" s="239" t="s">
        <v>145</v>
      </c>
      <c r="F13" s="239" t="s">
        <v>241</v>
      </c>
      <c r="G13" s="231" t="s">
        <v>242</v>
      </c>
      <c r="H13" s="232">
        <v>0.625</v>
      </c>
    </row>
    <row r="14" spans="2:8" ht="43.5" x14ac:dyDescent="0.35">
      <c r="B14" s="1100" t="s">
        <v>237</v>
      </c>
      <c r="C14" s="1111">
        <v>2021</v>
      </c>
      <c r="D14" s="138" t="s">
        <v>243</v>
      </c>
      <c r="E14" s="238" t="s">
        <v>244</v>
      </c>
      <c r="F14" s="238" t="s">
        <v>245</v>
      </c>
      <c r="G14" s="231" t="s">
        <v>246</v>
      </c>
      <c r="H14" s="232">
        <v>0.375</v>
      </c>
    </row>
    <row r="15" spans="2:8" ht="58" x14ac:dyDescent="0.35">
      <c r="B15" s="1101" t="s">
        <v>273</v>
      </c>
      <c r="C15" s="1111">
        <v>2021</v>
      </c>
      <c r="D15" s="138" t="s">
        <v>274</v>
      </c>
      <c r="E15" s="251" t="s">
        <v>145</v>
      </c>
      <c r="F15" s="239" t="s">
        <v>275</v>
      </c>
      <c r="G15" s="242" t="s">
        <v>276</v>
      </c>
      <c r="H15" s="241">
        <v>0.54</v>
      </c>
    </row>
    <row r="16" spans="2:8" ht="43.5" x14ac:dyDescent="0.35">
      <c r="B16" s="1101" t="s">
        <v>273</v>
      </c>
      <c r="C16" s="1111">
        <v>2021</v>
      </c>
      <c r="D16" s="138" t="s">
        <v>277</v>
      </c>
      <c r="E16" s="251" t="s">
        <v>278</v>
      </c>
      <c r="F16" s="138" t="s">
        <v>279</v>
      </c>
      <c r="G16" s="243" t="s">
        <v>280</v>
      </c>
      <c r="H16" s="241">
        <v>0.3</v>
      </c>
    </row>
    <row r="17" spans="2:8" ht="58" x14ac:dyDescent="0.35">
      <c r="B17" s="1101" t="s">
        <v>273</v>
      </c>
      <c r="C17" s="1111">
        <v>2021</v>
      </c>
      <c r="D17" s="138" t="s">
        <v>281</v>
      </c>
      <c r="E17" s="251" t="s">
        <v>145</v>
      </c>
      <c r="F17" s="239" t="s">
        <v>275</v>
      </c>
      <c r="G17" s="242" t="s">
        <v>276</v>
      </c>
      <c r="H17" s="241">
        <v>0.11</v>
      </c>
    </row>
    <row r="18" spans="2:8" ht="58" x14ac:dyDescent="0.35">
      <c r="B18" s="1101" t="s">
        <v>273</v>
      </c>
      <c r="C18" s="1111">
        <v>2021</v>
      </c>
      <c r="D18" s="237" t="s">
        <v>282</v>
      </c>
      <c r="E18" s="251" t="s">
        <v>145</v>
      </c>
      <c r="F18" s="239" t="s">
        <v>275</v>
      </c>
      <c r="G18" s="242" t="s">
        <v>276</v>
      </c>
      <c r="H18" s="241">
        <v>0.05</v>
      </c>
    </row>
    <row r="19" spans="2:8" ht="43.5" x14ac:dyDescent="0.35">
      <c r="B19" s="1101" t="s">
        <v>307</v>
      </c>
      <c r="C19" s="1111">
        <v>2021</v>
      </c>
      <c r="D19" s="138" t="s">
        <v>319</v>
      </c>
      <c r="E19" s="238" t="s">
        <v>145</v>
      </c>
      <c r="F19" s="239" t="s">
        <v>320</v>
      </c>
      <c r="G19" s="242" t="s">
        <v>276</v>
      </c>
      <c r="H19" s="241">
        <v>0.45</v>
      </c>
    </row>
    <row r="20" spans="2:8" ht="58" x14ac:dyDescent="0.35">
      <c r="B20" s="1101" t="s">
        <v>307</v>
      </c>
      <c r="C20" s="1111">
        <v>2021</v>
      </c>
      <c r="D20" s="138" t="s">
        <v>321</v>
      </c>
      <c r="E20" s="238" t="s">
        <v>322</v>
      </c>
      <c r="F20" s="238" t="s">
        <v>323</v>
      </c>
      <c r="G20" s="242" t="s">
        <v>324</v>
      </c>
      <c r="H20" s="241">
        <v>0.4</v>
      </c>
    </row>
    <row r="21" spans="2:8" ht="72.5" x14ac:dyDescent="0.35">
      <c r="B21" s="1101" t="s">
        <v>307</v>
      </c>
      <c r="C21" s="1111">
        <v>2021</v>
      </c>
      <c r="D21" s="138" t="s">
        <v>325</v>
      </c>
      <c r="E21" s="238" t="s">
        <v>326</v>
      </c>
      <c r="F21" s="239" t="s">
        <v>327</v>
      </c>
      <c r="G21" s="242" t="s">
        <v>328</v>
      </c>
      <c r="H21" s="241">
        <v>0.15</v>
      </c>
    </row>
    <row r="22" spans="2:8" ht="43.5" x14ac:dyDescent="0.35">
      <c r="B22" s="1101" t="s">
        <v>343</v>
      </c>
      <c r="C22" s="1111">
        <v>2021</v>
      </c>
      <c r="D22" s="235" t="s">
        <v>344</v>
      </c>
      <c r="E22" s="238" t="s">
        <v>145</v>
      </c>
      <c r="F22" s="239" t="s">
        <v>345</v>
      </c>
      <c r="G22" s="242" t="s">
        <v>276</v>
      </c>
      <c r="H22" s="244">
        <v>0.65</v>
      </c>
    </row>
    <row r="23" spans="2:8" ht="43.5" x14ac:dyDescent="0.35">
      <c r="B23" s="1101" t="s">
        <v>343</v>
      </c>
      <c r="C23" s="1111">
        <v>2021</v>
      </c>
      <c r="D23" s="235" t="s">
        <v>346</v>
      </c>
      <c r="E23" s="238" t="s">
        <v>347</v>
      </c>
      <c r="F23" s="239" t="s">
        <v>348</v>
      </c>
      <c r="G23" s="242" t="s">
        <v>349</v>
      </c>
      <c r="H23" s="244">
        <v>0.35</v>
      </c>
    </row>
    <row r="24" spans="2:8" ht="29" x14ac:dyDescent="0.35">
      <c r="B24" s="1101" t="s">
        <v>396</v>
      </c>
      <c r="C24" s="1111">
        <v>2021</v>
      </c>
      <c r="D24" s="235" t="s">
        <v>397</v>
      </c>
      <c r="E24" s="239" t="s">
        <v>145</v>
      </c>
      <c r="F24" s="233" t="s">
        <v>398</v>
      </c>
      <c r="G24" s="246" t="s">
        <v>399</v>
      </c>
      <c r="H24" s="252">
        <v>0.51117599999999996</v>
      </c>
    </row>
    <row r="25" spans="2:8" ht="43.5" x14ac:dyDescent="0.35">
      <c r="B25" s="1101" t="s">
        <v>396</v>
      </c>
      <c r="C25" s="1111">
        <v>2021</v>
      </c>
      <c r="D25" s="235" t="s">
        <v>400</v>
      </c>
      <c r="E25" s="238" t="s">
        <v>401</v>
      </c>
      <c r="F25" s="245" t="s">
        <v>402</v>
      </c>
      <c r="G25" s="246" t="s">
        <v>399</v>
      </c>
      <c r="H25" s="252">
        <v>0.258824</v>
      </c>
    </row>
    <row r="26" spans="2:8" ht="43.5" x14ac:dyDescent="0.35">
      <c r="B26" s="1101" t="s">
        <v>396</v>
      </c>
      <c r="C26" s="1111">
        <v>2021</v>
      </c>
      <c r="D26" s="235" t="s">
        <v>403</v>
      </c>
      <c r="E26" s="238" t="s">
        <v>401</v>
      </c>
      <c r="F26" s="245" t="s">
        <v>402</v>
      </c>
      <c r="G26" s="246" t="s">
        <v>399</v>
      </c>
      <c r="H26" s="252">
        <v>0.23</v>
      </c>
    </row>
    <row r="27" spans="2:8" ht="43.5" x14ac:dyDescent="0.35">
      <c r="B27" s="1101" t="s">
        <v>434</v>
      </c>
      <c r="C27" s="1111">
        <v>2021</v>
      </c>
      <c r="D27" s="138" t="s">
        <v>439</v>
      </c>
      <c r="E27" s="238" t="s">
        <v>145</v>
      </c>
      <c r="F27" s="239" t="s">
        <v>345</v>
      </c>
      <c r="G27" s="242" t="s">
        <v>276</v>
      </c>
      <c r="H27" s="241">
        <v>0.85</v>
      </c>
    </row>
    <row r="28" spans="2:8" ht="43.5" x14ac:dyDescent="0.35">
      <c r="B28" s="1101" t="s">
        <v>434</v>
      </c>
      <c r="C28" s="1111">
        <v>2021</v>
      </c>
      <c r="D28" s="138" t="s">
        <v>88</v>
      </c>
      <c r="E28" s="238" t="s">
        <v>347</v>
      </c>
      <c r="F28" s="239" t="s">
        <v>348</v>
      </c>
      <c r="G28" s="242" t="s">
        <v>349</v>
      </c>
      <c r="H28" s="241">
        <v>0.15</v>
      </c>
    </row>
    <row r="29" spans="2:8" ht="101.5" x14ac:dyDescent="0.35">
      <c r="B29" s="1101" t="s">
        <v>462</v>
      </c>
      <c r="C29" s="1111">
        <v>2021</v>
      </c>
      <c r="D29" s="138" t="s">
        <v>463</v>
      </c>
      <c r="E29" s="238" t="s">
        <v>145</v>
      </c>
      <c r="F29" s="239" t="s">
        <v>464</v>
      </c>
      <c r="G29" s="242" t="s">
        <v>276</v>
      </c>
      <c r="H29" s="241">
        <v>0.4</v>
      </c>
    </row>
    <row r="30" spans="2:8" ht="43.5" x14ac:dyDescent="0.35">
      <c r="B30" s="1101" t="s">
        <v>462</v>
      </c>
      <c r="C30" s="1111">
        <v>2021</v>
      </c>
      <c r="D30" s="138" t="s">
        <v>465</v>
      </c>
      <c r="E30" s="238" t="s">
        <v>347</v>
      </c>
      <c r="F30" s="239" t="s">
        <v>466</v>
      </c>
      <c r="G30" s="242" t="s">
        <v>349</v>
      </c>
      <c r="H30" s="241">
        <v>0.35</v>
      </c>
    </row>
    <row r="31" spans="2:8" ht="58" x14ac:dyDescent="0.35">
      <c r="B31" s="1101" t="s">
        <v>462</v>
      </c>
      <c r="C31" s="1111">
        <v>2021</v>
      </c>
      <c r="D31" s="138" t="s">
        <v>467</v>
      </c>
      <c r="E31" s="238" t="s">
        <v>468</v>
      </c>
      <c r="F31" s="239" t="s">
        <v>469</v>
      </c>
      <c r="G31" s="231" t="s">
        <v>470</v>
      </c>
      <c r="H31" s="241">
        <v>0.25</v>
      </c>
    </row>
    <row r="32" spans="2:8" ht="43.5" x14ac:dyDescent="0.35">
      <c r="B32" s="1101" t="s">
        <v>509</v>
      </c>
      <c r="C32" s="1012">
        <v>2021</v>
      </c>
      <c r="D32" s="235" t="s">
        <v>512</v>
      </c>
      <c r="E32" s="238" t="s">
        <v>145</v>
      </c>
      <c r="F32" s="239" t="s">
        <v>345</v>
      </c>
      <c r="G32" s="242" t="s">
        <v>276</v>
      </c>
      <c r="H32" s="244">
        <v>0.6</v>
      </c>
    </row>
    <row r="33" spans="2:8" ht="43.5" x14ac:dyDescent="0.35">
      <c r="B33" s="1101" t="s">
        <v>509</v>
      </c>
      <c r="C33" s="1012">
        <v>2021</v>
      </c>
      <c r="D33" s="235" t="s">
        <v>513</v>
      </c>
      <c r="E33" s="238" t="s">
        <v>347</v>
      </c>
      <c r="F33" s="239" t="s">
        <v>348</v>
      </c>
      <c r="G33" s="242" t="s">
        <v>349</v>
      </c>
      <c r="H33" s="244">
        <v>0.35</v>
      </c>
    </row>
    <row r="34" spans="2:8" ht="48.75" customHeight="1" x14ac:dyDescent="0.35">
      <c r="B34" s="1101" t="s">
        <v>509</v>
      </c>
      <c r="C34" s="1012">
        <v>2021</v>
      </c>
      <c r="D34" s="235" t="s">
        <v>514</v>
      </c>
      <c r="E34" s="238" t="s">
        <v>515</v>
      </c>
      <c r="F34" s="238" t="s">
        <v>516</v>
      </c>
      <c r="G34" s="242" t="s">
        <v>517</v>
      </c>
      <c r="H34" s="244">
        <v>0.05</v>
      </c>
    </row>
    <row r="35" spans="2:8" ht="43.5" x14ac:dyDescent="0.35">
      <c r="B35" s="1105" t="s">
        <v>546</v>
      </c>
      <c r="C35" s="247">
        <v>2021</v>
      </c>
      <c r="D35" s="235" t="s">
        <v>546</v>
      </c>
      <c r="E35" s="233" t="s">
        <v>145</v>
      </c>
      <c r="F35" s="233" t="s">
        <v>552</v>
      </c>
      <c r="G35" s="235" t="s">
        <v>553</v>
      </c>
      <c r="H35" s="338">
        <v>1</v>
      </c>
    </row>
    <row r="36" spans="2:8" ht="45.75" customHeight="1" x14ac:dyDescent="0.35">
      <c r="B36" s="1101" t="s">
        <v>571</v>
      </c>
      <c r="C36" s="1012">
        <v>2021</v>
      </c>
      <c r="D36" s="235" t="s">
        <v>573</v>
      </c>
      <c r="E36" s="233" t="s">
        <v>145</v>
      </c>
      <c r="F36" s="233" t="s">
        <v>574</v>
      </c>
      <c r="G36" s="235" t="s">
        <v>276</v>
      </c>
      <c r="H36" s="339">
        <v>0.67500000000000004</v>
      </c>
    </row>
    <row r="37" spans="2:8" ht="21.75" customHeight="1" x14ac:dyDescent="0.35">
      <c r="B37" s="1101" t="s">
        <v>571</v>
      </c>
      <c r="C37" s="1012">
        <v>2021</v>
      </c>
      <c r="D37" s="235" t="s">
        <v>575</v>
      </c>
      <c r="E37" s="233" t="s">
        <v>576</v>
      </c>
      <c r="F37" s="233" t="s">
        <v>577</v>
      </c>
      <c r="G37" s="235" t="s">
        <v>578</v>
      </c>
      <c r="H37" s="339">
        <v>0.22500000000000001</v>
      </c>
    </row>
    <row r="38" spans="2:8" ht="43.5" x14ac:dyDescent="0.35">
      <c r="B38" s="1101" t="s">
        <v>571</v>
      </c>
      <c r="C38" s="1012">
        <v>2021</v>
      </c>
      <c r="D38" s="235" t="s">
        <v>579</v>
      </c>
      <c r="E38" s="233" t="s">
        <v>580</v>
      </c>
      <c r="F38" s="233" t="s">
        <v>581</v>
      </c>
      <c r="G38" s="235" t="s">
        <v>582</v>
      </c>
      <c r="H38" s="339">
        <v>0.1</v>
      </c>
    </row>
    <row r="39" spans="2:8" ht="39.75" customHeight="1" x14ac:dyDescent="0.35">
      <c r="B39" s="1105" t="s">
        <v>590</v>
      </c>
      <c r="C39" s="247">
        <v>2021</v>
      </c>
      <c r="D39" s="235" t="s">
        <v>595</v>
      </c>
      <c r="E39" s="233" t="s">
        <v>596</v>
      </c>
      <c r="F39" s="233" t="s">
        <v>597</v>
      </c>
      <c r="G39" s="341" t="s">
        <v>598</v>
      </c>
      <c r="H39" s="247">
        <v>100</v>
      </c>
    </row>
    <row r="40" spans="2:8" ht="43.5" x14ac:dyDescent="0.35">
      <c r="B40" s="224" t="s">
        <v>606</v>
      </c>
      <c r="C40" s="247">
        <v>2021</v>
      </c>
      <c r="D40" s="235" t="s">
        <v>615</v>
      </c>
      <c r="E40" s="233" t="s">
        <v>616</v>
      </c>
      <c r="F40" s="233" t="s">
        <v>617</v>
      </c>
      <c r="G40" s="341"/>
      <c r="H40" s="244">
        <v>1</v>
      </c>
    </row>
    <row r="41" spans="2:8" ht="14.5" x14ac:dyDescent="0.35">
      <c r="B41" s="1105" t="s">
        <v>641</v>
      </c>
      <c r="C41" s="247">
        <v>2021</v>
      </c>
      <c r="D41" s="138" t="s">
        <v>641</v>
      </c>
      <c r="E41" s="239" t="s">
        <v>616</v>
      </c>
      <c r="F41" s="233" t="s">
        <v>642</v>
      </c>
      <c r="G41" s="231"/>
      <c r="H41" s="241">
        <v>1</v>
      </c>
    </row>
    <row r="42" spans="2:8" ht="26.25" customHeight="1" x14ac:dyDescent="0.35">
      <c r="B42" s="1105" t="s">
        <v>733</v>
      </c>
      <c r="C42" s="247"/>
      <c r="D42" s="235" t="s">
        <v>655</v>
      </c>
      <c r="E42" s="233" t="s">
        <v>616</v>
      </c>
      <c r="F42" s="233" t="s">
        <v>617</v>
      </c>
      <c r="G42" s="237" t="s">
        <v>67</v>
      </c>
      <c r="H42" s="342">
        <v>1</v>
      </c>
    </row>
    <row r="43" spans="2:8" ht="43.5" x14ac:dyDescent="0.35">
      <c r="B43" s="1100" t="s">
        <v>658</v>
      </c>
      <c r="C43" s="1012">
        <v>2021</v>
      </c>
      <c r="D43" s="138" t="s">
        <v>658</v>
      </c>
      <c r="E43" s="343" t="s">
        <v>659</v>
      </c>
      <c r="F43" s="343" t="s">
        <v>660</v>
      </c>
      <c r="G43" s="248" t="s">
        <v>661</v>
      </c>
      <c r="H43" s="344">
        <v>0.48</v>
      </c>
    </row>
    <row r="44" spans="2:8" ht="87" x14ac:dyDescent="0.35">
      <c r="B44" s="1100" t="s">
        <v>658</v>
      </c>
      <c r="C44" s="1012">
        <v>2021</v>
      </c>
      <c r="D44" s="138" t="s">
        <v>662</v>
      </c>
      <c r="E44" s="343" t="s">
        <v>663</v>
      </c>
      <c r="F44" s="343" t="s">
        <v>664</v>
      </c>
      <c r="G44" s="248" t="s">
        <v>665</v>
      </c>
      <c r="H44" s="344">
        <v>0.22856005271348301</v>
      </c>
    </row>
    <row r="45" spans="2:8" ht="45" customHeight="1" x14ac:dyDescent="0.35">
      <c r="B45" s="1100" t="s">
        <v>658</v>
      </c>
      <c r="C45" s="1012">
        <v>2021</v>
      </c>
      <c r="D45" s="138" t="s">
        <v>666</v>
      </c>
      <c r="E45" s="343" t="s">
        <v>667</v>
      </c>
      <c r="F45" s="343" t="s">
        <v>668</v>
      </c>
      <c r="G45" s="248" t="s">
        <v>669</v>
      </c>
      <c r="H45" s="344">
        <v>0.17143994728651701</v>
      </c>
    </row>
    <row r="46" spans="2:8" ht="29" x14ac:dyDescent="0.35">
      <c r="B46" s="1100" t="s">
        <v>658</v>
      </c>
      <c r="C46" s="1012">
        <v>2021</v>
      </c>
      <c r="D46" s="237" t="s">
        <v>670</v>
      </c>
      <c r="E46" s="224" t="s">
        <v>671</v>
      </c>
      <c r="F46" s="343" t="s">
        <v>672</v>
      </c>
      <c r="G46" s="248" t="s">
        <v>673</v>
      </c>
      <c r="H46" s="344">
        <v>0.12</v>
      </c>
    </row>
    <row r="47" spans="2:8" ht="43.5" x14ac:dyDescent="0.35">
      <c r="B47" s="1101" t="s">
        <v>751</v>
      </c>
      <c r="C47" s="1012">
        <v>2021</v>
      </c>
      <c r="D47" s="345" t="s">
        <v>742</v>
      </c>
      <c r="E47" s="343" t="s">
        <v>659</v>
      </c>
      <c r="F47" s="343" t="s">
        <v>660</v>
      </c>
      <c r="G47" s="340" t="s">
        <v>661</v>
      </c>
      <c r="H47" s="346">
        <v>1.0000195698546E-2</v>
      </c>
    </row>
    <row r="48" spans="2:8" ht="58" x14ac:dyDescent="0.35">
      <c r="B48" s="1101" t="s">
        <v>751</v>
      </c>
      <c r="C48" s="1012">
        <v>2021</v>
      </c>
      <c r="D48" s="345" t="s">
        <v>743</v>
      </c>
      <c r="E48" s="343" t="s">
        <v>744</v>
      </c>
      <c r="F48" s="343" t="s">
        <v>745</v>
      </c>
      <c r="G48" s="340" t="s">
        <v>746</v>
      </c>
      <c r="H48" s="346">
        <v>0.64766759949640196</v>
      </c>
    </row>
    <row r="49" spans="2:8" ht="58" x14ac:dyDescent="0.35">
      <c r="B49" s="1101" t="s">
        <v>751</v>
      </c>
      <c r="C49" s="1012">
        <v>2021</v>
      </c>
      <c r="D49" s="249" t="s">
        <v>747</v>
      </c>
      <c r="E49" s="343" t="s">
        <v>748</v>
      </c>
      <c r="F49" s="343" t="s">
        <v>749</v>
      </c>
      <c r="G49" s="248" t="s">
        <v>750</v>
      </c>
      <c r="H49" s="346">
        <v>0.342332204805052</v>
      </c>
    </row>
    <row r="50" spans="2:8" ht="43.5" x14ac:dyDescent="0.35">
      <c r="B50" s="1101" t="s">
        <v>792</v>
      </c>
      <c r="C50" s="1012">
        <v>2021</v>
      </c>
      <c r="D50" s="559" t="s">
        <v>754</v>
      </c>
      <c r="E50" s="239" t="s">
        <v>755</v>
      </c>
      <c r="F50" s="239" t="s">
        <v>756</v>
      </c>
      <c r="G50" s="246" t="s">
        <v>757</v>
      </c>
      <c r="H50" s="338">
        <v>0.72</v>
      </c>
    </row>
    <row r="51" spans="2:8" ht="44" thickBot="1" x14ac:dyDescent="0.4">
      <c r="B51" s="1101" t="s">
        <v>792</v>
      </c>
      <c r="C51" s="1012">
        <v>2021</v>
      </c>
      <c r="D51" s="559" t="s">
        <v>758</v>
      </c>
      <c r="E51" s="560" t="s">
        <v>759</v>
      </c>
      <c r="F51" s="239" t="s">
        <v>760</v>
      </c>
      <c r="G51" s="246" t="s">
        <v>761</v>
      </c>
      <c r="H51" s="338">
        <v>0.1</v>
      </c>
    </row>
    <row r="52" spans="2:8" ht="29" x14ac:dyDescent="0.35">
      <c r="B52" s="1101" t="s">
        <v>792</v>
      </c>
      <c r="C52" s="1012">
        <v>2021</v>
      </c>
      <c r="D52" s="559" t="s">
        <v>762</v>
      </c>
      <c r="E52" s="238" t="s">
        <v>763</v>
      </c>
      <c r="F52" s="238" t="s">
        <v>764</v>
      </c>
      <c r="G52" s="246" t="s">
        <v>765</v>
      </c>
      <c r="H52" s="240">
        <v>0.18</v>
      </c>
    </row>
    <row r="53" spans="2:8" ht="43.5" x14ac:dyDescent="0.35">
      <c r="B53" s="1107" t="s">
        <v>796</v>
      </c>
      <c r="C53" s="1012">
        <v>2021</v>
      </c>
      <c r="D53" s="559" t="s">
        <v>793</v>
      </c>
      <c r="E53" s="239" t="s">
        <v>794</v>
      </c>
      <c r="F53" s="239" t="s">
        <v>756</v>
      </c>
      <c r="G53" s="246" t="s">
        <v>795</v>
      </c>
      <c r="H53" s="244">
        <v>1</v>
      </c>
    </row>
    <row r="54" spans="2:8" ht="43.5" x14ac:dyDescent="0.35">
      <c r="B54" s="1101" t="s">
        <v>870</v>
      </c>
      <c r="C54" s="1012">
        <v>2021</v>
      </c>
      <c r="D54" s="561" t="s">
        <v>863</v>
      </c>
      <c r="E54" s="239" t="s">
        <v>755</v>
      </c>
      <c r="F54" s="562" t="s">
        <v>756</v>
      </c>
      <c r="G54" s="246" t="s">
        <v>757</v>
      </c>
      <c r="H54" s="563">
        <v>0.62</v>
      </c>
    </row>
    <row r="55" spans="2:8" ht="72.5" x14ac:dyDescent="0.35">
      <c r="B55" s="1101" t="s">
        <v>870</v>
      </c>
      <c r="C55" s="1012">
        <v>2021</v>
      </c>
      <c r="D55" s="561" t="s">
        <v>864</v>
      </c>
      <c r="E55" s="562" t="s">
        <v>865</v>
      </c>
      <c r="F55" s="562" t="s">
        <v>866</v>
      </c>
      <c r="G55" s="564" t="s">
        <v>867</v>
      </c>
      <c r="H55" s="563">
        <v>0.2</v>
      </c>
    </row>
    <row r="56" spans="2:8" ht="29" x14ac:dyDescent="0.35">
      <c r="B56" s="1101" t="s">
        <v>870</v>
      </c>
      <c r="C56" s="1012">
        <v>2021</v>
      </c>
      <c r="D56" s="561" t="s">
        <v>868</v>
      </c>
      <c r="E56" s="238" t="s">
        <v>763</v>
      </c>
      <c r="F56" s="414" t="s">
        <v>764</v>
      </c>
      <c r="G56" s="246" t="s">
        <v>765</v>
      </c>
      <c r="H56" s="563">
        <v>0.18</v>
      </c>
    </row>
    <row r="57" spans="2:8" ht="38.25" customHeight="1" x14ac:dyDescent="0.35">
      <c r="B57" s="1105" t="s">
        <v>881</v>
      </c>
      <c r="C57" s="1012">
        <v>2021</v>
      </c>
      <c r="D57" s="235" t="s">
        <v>883</v>
      </c>
      <c r="E57" s="239" t="s">
        <v>884</v>
      </c>
      <c r="F57" s="239" t="s">
        <v>885</v>
      </c>
      <c r="G57" s="247"/>
      <c r="H57" s="244">
        <v>1</v>
      </c>
    </row>
    <row r="58" spans="2:8" ht="58" x14ac:dyDescent="0.35">
      <c r="B58" s="1101" t="s">
        <v>1015</v>
      </c>
      <c r="C58" s="1012">
        <v>2021</v>
      </c>
      <c r="D58" s="235" t="s">
        <v>1016</v>
      </c>
      <c r="E58" s="239" t="s">
        <v>865</v>
      </c>
      <c r="F58" s="239" t="s">
        <v>1017</v>
      </c>
      <c r="G58" s="246" t="s">
        <v>1018</v>
      </c>
      <c r="H58" s="338">
        <v>0.65</v>
      </c>
    </row>
    <row r="59" spans="2:8" ht="58" x14ac:dyDescent="0.35">
      <c r="B59" s="1101" t="s">
        <v>1015</v>
      </c>
      <c r="C59" s="1012">
        <v>2021</v>
      </c>
      <c r="D59" s="235" t="s">
        <v>1019</v>
      </c>
      <c r="E59" s="239" t="s">
        <v>1020</v>
      </c>
      <c r="F59" s="239" t="s">
        <v>1021</v>
      </c>
      <c r="G59" s="246" t="s">
        <v>1022</v>
      </c>
      <c r="H59" s="338">
        <v>0.15</v>
      </c>
    </row>
    <row r="60" spans="2:8" ht="58" x14ac:dyDescent="0.35">
      <c r="B60" s="1101" t="s">
        <v>1015</v>
      </c>
      <c r="C60" s="1012">
        <v>2021</v>
      </c>
      <c r="D60" s="235" t="s">
        <v>1023</v>
      </c>
      <c r="E60" s="239" t="s">
        <v>1024</v>
      </c>
      <c r="F60" s="239" t="s">
        <v>1025</v>
      </c>
      <c r="G60" s="246" t="s">
        <v>1026</v>
      </c>
      <c r="H60" s="338">
        <v>0.2</v>
      </c>
    </row>
    <row r="61" spans="2:8" ht="58" x14ac:dyDescent="0.35">
      <c r="B61" s="1101" t="s">
        <v>1068</v>
      </c>
      <c r="C61" s="1012">
        <v>2021</v>
      </c>
      <c r="D61" s="235" t="s">
        <v>1073</v>
      </c>
      <c r="E61" s="239" t="s">
        <v>865</v>
      </c>
      <c r="F61" s="239" t="s">
        <v>1017</v>
      </c>
      <c r="G61" s="246" t="s">
        <v>1018</v>
      </c>
      <c r="H61" s="565">
        <v>0.55000000000000004</v>
      </c>
    </row>
    <row r="62" spans="2:8" ht="58" x14ac:dyDescent="0.35">
      <c r="B62" s="1101" t="s">
        <v>1068</v>
      </c>
      <c r="C62" s="1012">
        <v>2021</v>
      </c>
      <c r="D62" s="235" t="s">
        <v>1074</v>
      </c>
      <c r="E62" s="239" t="s">
        <v>1024</v>
      </c>
      <c r="F62" s="239" t="s">
        <v>1025</v>
      </c>
      <c r="G62" s="246" t="s">
        <v>1026</v>
      </c>
      <c r="H62" s="565">
        <v>0.33334000000000003</v>
      </c>
    </row>
    <row r="63" spans="2:8" ht="58" x14ac:dyDescent="0.35">
      <c r="B63" s="1101" t="s">
        <v>1068</v>
      </c>
      <c r="C63" s="1012">
        <v>2021</v>
      </c>
      <c r="D63" s="235" t="s">
        <v>1075</v>
      </c>
      <c r="E63" s="239" t="s">
        <v>1076</v>
      </c>
      <c r="F63" s="239" t="s">
        <v>1077</v>
      </c>
      <c r="G63" s="246" t="s">
        <v>1078</v>
      </c>
      <c r="H63" s="565">
        <v>0.11666</v>
      </c>
    </row>
    <row r="64" spans="2:8" ht="58" x14ac:dyDescent="0.35">
      <c r="B64" s="1101" t="s">
        <v>1087</v>
      </c>
      <c r="C64" s="1012">
        <v>2021</v>
      </c>
      <c r="D64" s="138" t="s">
        <v>1094</v>
      </c>
      <c r="E64" s="239" t="s">
        <v>1095</v>
      </c>
      <c r="F64" s="239" t="s">
        <v>1092</v>
      </c>
      <c r="G64" s="231"/>
      <c r="H64" s="241">
        <v>0.4</v>
      </c>
    </row>
    <row r="65" spans="2:8" ht="58" x14ac:dyDescent="0.35">
      <c r="B65" s="1101" t="s">
        <v>1087</v>
      </c>
      <c r="C65" s="1012">
        <v>2021</v>
      </c>
      <c r="D65" s="138" t="s">
        <v>1096</v>
      </c>
      <c r="E65" s="239" t="s">
        <v>1097</v>
      </c>
      <c r="F65" s="239" t="s">
        <v>1098</v>
      </c>
      <c r="G65" s="231"/>
      <c r="H65" s="241">
        <v>0.4</v>
      </c>
    </row>
    <row r="66" spans="2:8" ht="58" x14ac:dyDescent="0.35">
      <c r="B66" s="1101" t="s">
        <v>1087</v>
      </c>
      <c r="C66" s="1012">
        <v>2021</v>
      </c>
      <c r="D66" s="138" t="s">
        <v>1099</v>
      </c>
      <c r="E66" s="239" t="s">
        <v>1100</v>
      </c>
      <c r="F66" s="239" t="s">
        <v>1101</v>
      </c>
      <c r="G66" s="231"/>
      <c r="H66" s="241">
        <v>0.2</v>
      </c>
    </row>
    <row r="67" spans="2:8" ht="43.5" x14ac:dyDescent="0.35">
      <c r="B67" s="1108" t="s">
        <v>1154</v>
      </c>
      <c r="C67" s="1012">
        <v>2021</v>
      </c>
      <c r="D67" s="566" t="s">
        <v>1154</v>
      </c>
      <c r="E67" s="239"/>
      <c r="F67" s="239" t="s">
        <v>1155</v>
      </c>
      <c r="G67" s="247" t="s">
        <v>1148</v>
      </c>
      <c r="H67" s="244">
        <v>0.6</v>
      </c>
    </row>
    <row r="68" spans="2:8" ht="49.5" customHeight="1" x14ac:dyDescent="0.35">
      <c r="B68" s="1108" t="s">
        <v>1154</v>
      </c>
      <c r="C68" s="1012">
        <v>2021</v>
      </c>
      <c r="D68" s="566" t="s">
        <v>1156</v>
      </c>
      <c r="E68" s="239"/>
      <c r="F68" s="239" t="s">
        <v>1155</v>
      </c>
      <c r="G68" s="247" t="s">
        <v>1148</v>
      </c>
      <c r="H68" s="244">
        <v>0.4</v>
      </c>
    </row>
    <row r="69" spans="2:8" ht="29" x14ac:dyDescent="0.35">
      <c r="B69" s="1100" t="s">
        <v>1272</v>
      </c>
      <c r="C69" s="1012">
        <v>2021</v>
      </c>
      <c r="D69" s="138" t="s">
        <v>1280</v>
      </c>
      <c r="E69" s="239" t="s">
        <v>1281</v>
      </c>
      <c r="F69" s="239" t="s">
        <v>1282</v>
      </c>
      <c r="G69" s="231" t="s">
        <v>1283</v>
      </c>
      <c r="H69" s="517">
        <v>0.20499999999999999</v>
      </c>
    </row>
    <row r="70" spans="2:8" ht="29" x14ac:dyDescent="0.35">
      <c r="B70" s="1100" t="s">
        <v>1272</v>
      </c>
      <c r="C70" s="1012">
        <v>2021</v>
      </c>
      <c r="D70" s="138" t="s">
        <v>1284</v>
      </c>
      <c r="E70" s="239" t="s">
        <v>1281</v>
      </c>
      <c r="F70" s="239" t="s">
        <v>1282</v>
      </c>
      <c r="G70" s="231" t="s">
        <v>1283</v>
      </c>
      <c r="H70" s="517">
        <v>0.245</v>
      </c>
    </row>
    <row r="71" spans="2:8" ht="14.5" x14ac:dyDescent="0.35">
      <c r="B71" s="1100" t="s">
        <v>1272</v>
      </c>
      <c r="C71" s="1012">
        <v>2021</v>
      </c>
      <c r="D71" s="138" t="s">
        <v>1285</v>
      </c>
      <c r="E71" s="239"/>
      <c r="F71" s="239"/>
      <c r="G71" s="231"/>
      <c r="H71" s="517">
        <v>0.45</v>
      </c>
    </row>
    <row r="72" spans="2:8" ht="14.5" x14ac:dyDescent="0.35">
      <c r="B72" s="1100" t="s">
        <v>1272</v>
      </c>
      <c r="C72" s="1012">
        <v>2021</v>
      </c>
      <c r="D72" s="138" t="s">
        <v>1286</v>
      </c>
      <c r="E72" s="224"/>
      <c r="F72" s="224"/>
      <c r="G72" s="231"/>
      <c r="H72" s="517">
        <v>1.091E-2</v>
      </c>
    </row>
    <row r="73" spans="2:8" ht="14.5" x14ac:dyDescent="0.35">
      <c r="B73" s="1100" t="s">
        <v>1272</v>
      </c>
      <c r="C73" s="1012">
        <v>2021</v>
      </c>
      <c r="D73" s="237" t="s">
        <v>1287</v>
      </c>
      <c r="E73" s="224"/>
      <c r="F73" s="224"/>
      <c r="G73" s="231"/>
      <c r="H73" s="517">
        <v>2.1819999999999999E-2</v>
      </c>
    </row>
    <row r="74" spans="2:8" ht="14.5" x14ac:dyDescent="0.35">
      <c r="B74" s="1100" t="s">
        <v>1272</v>
      </c>
      <c r="C74" s="1012">
        <v>2021</v>
      </c>
      <c r="D74" s="138" t="s">
        <v>1288</v>
      </c>
      <c r="E74" s="75"/>
      <c r="F74" s="75"/>
      <c r="G74" s="242"/>
      <c r="H74" s="518">
        <v>4.4846999999999998E-2</v>
      </c>
    </row>
    <row r="75" spans="2:8" ht="29" x14ac:dyDescent="0.35">
      <c r="B75" s="1100" t="s">
        <v>1272</v>
      </c>
      <c r="C75" s="1012">
        <v>2021</v>
      </c>
      <c r="D75" s="138" t="s">
        <v>1289</v>
      </c>
      <c r="E75" s="75"/>
      <c r="F75" s="75"/>
      <c r="G75" s="242"/>
      <c r="H75" s="518">
        <v>2.2422999999999998E-2</v>
      </c>
    </row>
    <row r="76" spans="2:8" ht="58" x14ac:dyDescent="0.35">
      <c r="B76" s="1105" t="s">
        <v>1305</v>
      </c>
      <c r="C76" s="1012">
        <v>2021</v>
      </c>
      <c r="D76" s="138" t="s">
        <v>1300</v>
      </c>
      <c r="E76" s="233" t="s">
        <v>170</v>
      </c>
      <c r="F76" s="233" t="s">
        <v>1306</v>
      </c>
      <c r="G76" s="237" t="s">
        <v>172</v>
      </c>
      <c r="H76" s="540">
        <v>1</v>
      </c>
    </row>
    <row r="77" spans="2:8" ht="58" x14ac:dyDescent="0.35">
      <c r="B77" s="1101" t="s">
        <v>1342</v>
      </c>
      <c r="C77" s="1012">
        <v>2021</v>
      </c>
      <c r="D77" s="235" t="s">
        <v>1333</v>
      </c>
      <c r="E77" s="239" t="s">
        <v>1337</v>
      </c>
      <c r="F77" s="239" t="s">
        <v>1338</v>
      </c>
      <c r="G77" s="424" t="s">
        <v>1339</v>
      </c>
      <c r="H77" s="244">
        <v>0.7</v>
      </c>
    </row>
    <row r="78" spans="2:8" ht="43.5" x14ac:dyDescent="0.35">
      <c r="B78" s="1101" t="s">
        <v>1342</v>
      </c>
      <c r="C78" s="1012">
        <v>2021</v>
      </c>
      <c r="D78" s="235" t="s">
        <v>1340</v>
      </c>
      <c r="E78" s="239" t="s">
        <v>1337</v>
      </c>
      <c r="F78" s="239" t="s">
        <v>1341</v>
      </c>
      <c r="G78" s="424" t="s">
        <v>1339</v>
      </c>
      <c r="H78" s="244">
        <v>0.3</v>
      </c>
    </row>
    <row r="79" spans="2:8" ht="58" x14ac:dyDescent="0.35">
      <c r="B79" s="1105" t="s">
        <v>1359</v>
      </c>
      <c r="C79" s="1012">
        <v>2021</v>
      </c>
      <c r="D79" s="235" t="s">
        <v>1366</v>
      </c>
      <c r="E79" s="239" t="s">
        <v>1337</v>
      </c>
      <c r="F79" s="239" t="s">
        <v>1367</v>
      </c>
      <c r="G79" s="424" t="s">
        <v>1368</v>
      </c>
      <c r="H79" s="244">
        <v>1</v>
      </c>
    </row>
    <row r="80" spans="2:8" ht="43.5" x14ac:dyDescent="0.35">
      <c r="B80" s="1100" t="s">
        <v>1378</v>
      </c>
      <c r="C80" s="1012">
        <v>2021</v>
      </c>
      <c r="D80" s="138" t="s">
        <v>1380</v>
      </c>
      <c r="E80" s="238" t="s">
        <v>145</v>
      </c>
      <c r="F80" s="238" t="s">
        <v>1381</v>
      </c>
      <c r="G80" s="231" t="s">
        <v>1382</v>
      </c>
      <c r="H80" s="232">
        <v>0.625</v>
      </c>
    </row>
    <row r="81" spans="2:8" ht="43.5" x14ac:dyDescent="0.35">
      <c r="B81" s="1100" t="s">
        <v>1378</v>
      </c>
      <c r="C81" s="1012">
        <v>2021</v>
      </c>
      <c r="D81" s="567" t="s">
        <v>1378</v>
      </c>
      <c r="E81" s="568" t="s">
        <v>1383</v>
      </c>
      <c r="F81" s="568" t="s">
        <v>1384</v>
      </c>
      <c r="G81" s="569" t="s">
        <v>1385</v>
      </c>
      <c r="H81" s="570">
        <v>0.375</v>
      </c>
    </row>
    <row r="82" spans="2:8" ht="43.5" customHeight="1" x14ac:dyDescent="0.35">
      <c r="B82" s="1109" t="s">
        <v>1614</v>
      </c>
      <c r="C82" s="1012">
        <v>2021</v>
      </c>
      <c r="D82" s="415" t="s">
        <v>1404</v>
      </c>
      <c r="E82" s="745" t="s">
        <v>1408</v>
      </c>
      <c r="F82" s="745" t="s">
        <v>1615</v>
      </c>
      <c r="G82" s="411" t="s">
        <v>1616</v>
      </c>
      <c r="H82" s="410">
        <v>70</v>
      </c>
    </row>
    <row r="83" spans="2:8" ht="43.5" x14ac:dyDescent="0.35">
      <c r="B83" s="1109" t="s">
        <v>1614</v>
      </c>
      <c r="C83" s="1012">
        <v>2021</v>
      </c>
      <c r="D83" s="415" t="s">
        <v>1617</v>
      </c>
      <c r="E83" s="755" t="s">
        <v>1618</v>
      </c>
      <c r="F83" s="745" t="s">
        <v>1619</v>
      </c>
      <c r="G83" s="746" t="s">
        <v>1620</v>
      </c>
      <c r="H83" s="410">
        <v>15</v>
      </c>
    </row>
    <row r="84" spans="2:8" ht="43.5" x14ac:dyDescent="0.35">
      <c r="B84" s="1109" t="s">
        <v>1614</v>
      </c>
      <c r="C84" s="1012">
        <v>2021</v>
      </c>
      <c r="D84" s="415" t="s">
        <v>1621</v>
      </c>
      <c r="E84" s="755" t="s">
        <v>1622</v>
      </c>
      <c r="F84" s="745" t="s">
        <v>1623</v>
      </c>
      <c r="G84" s="411" t="s">
        <v>1624</v>
      </c>
      <c r="H84" s="410">
        <v>15</v>
      </c>
    </row>
    <row r="85" spans="2:8" ht="43.5" x14ac:dyDescent="0.35">
      <c r="B85" s="769" t="s">
        <v>1411</v>
      </c>
      <c r="C85" s="1012">
        <v>2021</v>
      </c>
      <c r="D85" s="769" t="s">
        <v>1411</v>
      </c>
      <c r="E85" s="745" t="s">
        <v>1625</v>
      </c>
      <c r="F85" s="745" t="s">
        <v>1416</v>
      </c>
      <c r="G85" s="410" t="s">
        <v>1626</v>
      </c>
      <c r="H85" s="413">
        <v>1</v>
      </c>
    </row>
    <row r="86" spans="2:8" ht="43.5" x14ac:dyDescent="0.35">
      <c r="B86" s="1102" t="s">
        <v>1418</v>
      </c>
      <c r="C86" s="1012">
        <v>2021</v>
      </c>
      <c r="D86" s="415" t="s">
        <v>1627</v>
      </c>
      <c r="E86" s="745" t="s">
        <v>1628</v>
      </c>
      <c r="F86" s="745" t="s">
        <v>1629</v>
      </c>
      <c r="G86" s="411" t="s">
        <v>1630</v>
      </c>
      <c r="H86" s="410" t="s">
        <v>1631</v>
      </c>
    </row>
    <row r="87" spans="2:8" ht="58" x14ac:dyDescent="0.35">
      <c r="B87" s="1102" t="s">
        <v>1418</v>
      </c>
      <c r="C87" s="1012">
        <v>2021</v>
      </c>
      <c r="D87" s="415" t="s">
        <v>1632</v>
      </c>
      <c r="E87" s="745" t="s">
        <v>1633</v>
      </c>
      <c r="F87" s="745" t="s">
        <v>1634</v>
      </c>
      <c r="G87" s="411" t="s">
        <v>1635</v>
      </c>
      <c r="H87" s="410" t="s">
        <v>1636</v>
      </c>
    </row>
    <row r="88" spans="2:8" ht="43.5" x14ac:dyDescent="0.35">
      <c r="B88" s="1102" t="s">
        <v>1427</v>
      </c>
      <c r="C88" s="1012">
        <v>2021</v>
      </c>
      <c r="D88" s="415" t="s">
        <v>1637</v>
      </c>
      <c r="E88" s="745" t="s">
        <v>244</v>
      </c>
      <c r="F88" s="745" t="s">
        <v>1638</v>
      </c>
      <c r="G88" s="410" t="s">
        <v>1639</v>
      </c>
      <c r="H88" s="410">
        <v>99</v>
      </c>
    </row>
    <row r="89" spans="2:8" ht="43.5" x14ac:dyDescent="0.35">
      <c r="B89" s="1102" t="s">
        <v>1427</v>
      </c>
      <c r="C89" s="1012">
        <v>2021</v>
      </c>
      <c r="D89" s="415" t="s">
        <v>1627</v>
      </c>
      <c r="E89" s="745" t="s">
        <v>1640</v>
      </c>
      <c r="F89" s="745" t="s">
        <v>1641</v>
      </c>
      <c r="G89" s="410" t="s">
        <v>1642</v>
      </c>
      <c r="H89" s="410">
        <v>1</v>
      </c>
    </row>
    <row r="90" spans="2:8" ht="43.5" x14ac:dyDescent="0.35">
      <c r="B90" s="1102" t="s">
        <v>1434</v>
      </c>
      <c r="C90" s="1012">
        <v>2021</v>
      </c>
      <c r="D90" s="770" t="s">
        <v>1637</v>
      </c>
      <c r="E90" s="745" t="s">
        <v>1643</v>
      </c>
      <c r="F90" s="745" t="s">
        <v>1438</v>
      </c>
      <c r="G90" s="747" t="s">
        <v>1644</v>
      </c>
      <c r="H90" s="748">
        <v>99.93</v>
      </c>
    </row>
    <row r="91" spans="2:8" ht="43.5" x14ac:dyDescent="0.35">
      <c r="B91" s="1102" t="s">
        <v>1434</v>
      </c>
      <c r="C91" s="1012">
        <v>2021</v>
      </c>
      <c r="D91" s="770" t="s">
        <v>1632</v>
      </c>
      <c r="E91" s="745" t="s">
        <v>1645</v>
      </c>
      <c r="F91" s="745" t="s">
        <v>1646</v>
      </c>
      <c r="G91" s="749" t="s">
        <v>1647</v>
      </c>
      <c r="H91" s="750">
        <v>7.0000000000000007E-2</v>
      </c>
    </row>
    <row r="92" spans="2:8" ht="43.5" x14ac:dyDescent="0.35">
      <c r="B92" s="1102" t="s">
        <v>1439</v>
      </c>
      <c r="C92" s="1012">
        <v>2021</v>
      </c>
      <c r="D92" s="415" t="s">
        <v>1637</v>
      </c>
      <c r="E92" s="745" t="s">
        <v>244</v>
      </c>
      <c r="F92" s="745" t="s">
        <v>1638</v>
      </c>
      <c r="G92" s="296" t="s">
        <v>1639</v>
      </c>
      <c r="H92" s="410">
        <v>99</v>
      </c>
    </row>
    <row r="93" spans="2:8" ht="43.5" x14ac:dyDescent="0.35">
      <c r="B93" s="1102" t="s">
        <v>1439</v>
      </c>
      <c r="C93" s="1012">
        <v>2021</v>
      </c>
      <c r="D93" s="415" t="s">
        <v>1627</v>
      </c>
      <c r="E93" s="745" t="s">
        <v>1640</v>
      </c>
      <c r="F93" s="745" t="s">
        <v>1641</v>
      </c>
      <c r="G93" s="296" t="s">
        <v>1642</v>
      </c>
      <c r="H93" s="410">
        <v>1</v>
      </c>
    </row>
    <row r="94" spans="2:8" ht="43.5" x14ac:dyDescent="0.35">
      <c r="B94" s="769" t="s">
        <v>1442</v>
      </c>
      <c r="C94" s="1012">
        <v>2021</v>
      </c>
      <c r="D94" s="770" t="s">
        <v>1442</v>
      </c>
      <c r="E94" s="745" t="s">
        <v>1648</v>
      </c>
      <c r="F94" s="745" t="s">
        <v>1649</v>
      </c>
      <c r="G94" s="751" t="s">
        <v>1650</v>
      </c>
      <c r="H94" s="752">
        <v>1</v>
      </c>
    </row>
    <row r="95" spans="2:8" ht="43.5" x14ac:dyDescent="0.35">
      <c r="B95" s="1102" t="s">
        <v>1651</v>
      </c>
      <c r="C95" s="1012">
        <v>2021</v>
      </c>
      <c r="D95" s="415" t="s">
        <v>1449</v>
      </c>
      <c r="E95" s="745" t="s">
        <v>1648</v>
      </c>
      <c r="F95" s="745" t="s">
        <v>1649</v>
      </c>
      <c r="G95" s="410" t="s">
        <v>1650</v>
      </c>
      <c r="H95" s="412">
        <v>0.21857150000000003</v>
      </c>
    </row>
    <row r="96" spans="2:8" ht="43.5" x14ac:dyDescent="0.35">
      <c r="B96" s="1102" t="s">
        <v>1651</v>
      </c>
      <c r="C96" s="1012">
        <v>2021</v>
      </c>
      <c r="D96" s="415" t="s">
        <v>1652</v>
      </c>
      <c r="E96" s="745" t="s">
        <v>1653</v>
      </c>
      <c r="F96" s="745" t="s">
        <v>1654</v>
      </c>
      <c r="G96" s="424" t="s">
        <v>1655</v>
      </c>
      <c r="H96" s="412">
        <v>0.21857150000000003</v>
      </c>
    </row>
    <row r="97" spans="2:8" ht="43.5" x14ac:dyDescent="0.35">
      <c r="B97" s="1102" t="s">
        <v>1651</v>
      </c>
      <c r="C97" s="1012">
        <v>2021</v>
      </c>
      <c r="D97" s="415" t="s">
        <v>1656</v>
      </c>
      <c r="E97" s="745" t="s">
        <v>1648</v>
      </c>
      <c r="F97" s="745" t="s">
        <v>1657</v>
      </c>
      <c r="G97" s="410" t="s">
        <v>1650</v>
      </c>
      <c r="H97" s="412">
        <v>0.3</v>
      </c>
    </row>
    <row r="98" spans="2:8" ht="43.5" x14ac:dyDescent="0.35">
      <c r="B98" s="1102" t="s">
        <v>1651</v>
      </c>
      <c r="C98" s="1012">
        <v>2021</v>
      </c>
      <c r="D98" s="767" t="s">
        <v>1658</v>
      </c>
      <c r="E98" s="767" t="s">
        <v>1659</v>
      </c>
      <c r="F98" s="415" t="s">
        <v>1660</v>
      </c>
      <c r="G98" s="410" t="s">
        <v>1661</v>
      </c>
      <c r="H98" s="753" t="s">
        <v>1662</v>
      </c>
    </row>
    <row r="99" spans="2:8" ht="43.5" x14ac:dyDescent="0.35">
      <c r="B99" s="1102" t="s">
        <v>1651</v>
      </c>
      <c r="C99" s="1012">
        <v>2021</v>
      </c>
      <c r="D99" s="767" t="s">
        <v>1663</v>
      </c>
      <c r="E99" s="767" t="s">
        <v>1664</v>
      </c>
      <c r="F99" s="415" t="s">
        <v>1665</v>
      </c>
      <c r="G99" s="424" t="s">
        <v>1666</v>
      </c>
      <c r="H99" s="412">
        <v>0.12</v>
      </c>
    </row>
    <row r="100" spans="2:8" ht="14.5" x14ac:dyDescent="0.35">
      <c r="B100" s="769" t="s">
        <v>1454</v>
      </c>
      <c r="C100" s="1012">
        <v>2021</v>
      </c>
      <c r="D100" s="415" t="s">
        <v>1667</v>
      </c>
      <c r="E100" s="745" t="s">
        <v>1668</v>
      </c>
      <c r="F100" s="745" t="s">
        <v>1458</v>
      </c>
      <c r="G100" s="410" t="s">
        <v>87</v>
      </c>
      <c r="H100" s="410">
        <v>100</v>
      </c>
    </row>
    <row r="101" spans="2:8" ht="14.5" x14ac:dyDescent="0.35">
      <c r="B101" s="769" t="s">
        <v>1461</v>
      </c>
      <c r="C101" s="1012">
        <v>2021</v>
      </c>
      <c r="D101" s="415" t="s">
        <v>1667</v>
      </c>
      <c r="E101" s="745" t="s">
        <v>1668</v>
      </c>
      <c r="F101" s="745" t="s">
        <v>1458</v>
      </c>
      <c r="G101" s="410" t="s">
        <v>87</v>
      </c>
      <c r="H101" s="410">
        <v>100</v>
      </c>
    </row>
    <row r="102" spans="2:8" ht="43.5" x14ac:dyDescent="0.35">
      <c r="B102" s="769" t="s">
        <v>606</v>
      </c>
      <c r="C102" s="1012">
        <v>2021</v>
      </c>
      <c r="D102" s="415" t="s">
        <v>615</v>
      </c>
      <c r="E102" s="745" t="s">
        <v>616</v>
      </c>
      <c r="F102" s="745" t="s">
        <v>617</v>
      </c>
      <c r="G102" s="410"/>
      <c r="H102" s="413">
        <v>1</v>
      </c>
    </row>
    <row r="103" spans="2:8" ht="29" x14ac:dyDescent="0.35">
      <c r="B103" s="769" t="s">
        <v>1467</v>
      </c>
      <c r="C103" s="1012">
        <v>2021</v>
      </c>
      <c r="D103" s="770" t="s">
        <v>1467</v>
      </c>
      <c r="E103" s="745" t="s">
        <v>616</v>
      </c>
      <c r="F103" s="745" t="s">
        <v>1669</v>
      </c>
      <c r="G103" s="754" t="s">
        <v>67</v>
      </c>
      <c r="H103" s="752">
        <v>1</v>
      </c>
    </row>
    <row r="104" spans="2:8" ht="14.5" x14ac:dyDescent="0.35">
      <c r="B104" s="769" t="s">
        <v>641</v>
      </c>
      <c r="C104" s="1012">
        <v>2021</v>
      </c>
      <c r="D104" s="770" t="s">
        <v>641</v>
      </c>
      <c r="E104" s="745" t="s">
        <v>616</v>
      </c>
      <c r="F104" s="745" t="s">
        <v>642</v>
      </c>
      <c r="G104" s="754"/>
      <c r="H104" s="752">
        <v>1</v>
      </c>
    </row>
    <row r="105" spans="2:8" ht="43.5" x14ac:dyDescent="0.35">
      <c r="B105" s="769" t="s">
        <v>733</v>
      </c>
      <c r="C105" s="1012">
        <v>2021</v>
      </c>
      <c r="D105" s="415" t="s">
        <v>655</v>
      </c>
      <c r="E105" s="745" t="s">
        <v>616</v>
      </c>
      <c r="F105" s="745" t="s">
        <v>617</v>
      </c>
      <c r="G105" s="754" t="s">
        <v>67</v>
      </c>
      <c r="H105" s="752">
        <v>1</v>
      </c>
    </row>
    <row r="106" spans="2:8" ht="43.5" x14ac:dyDescent="0.35">
      <c r="B106" s="769" t="s">
        <v>1476</v>
      </c>
      <c r="C106" s="1012">
        <v>2021</v>
      </c>
      <c r="D106" s="415" t="s">
        <v>1670</v>
      </c>
      <c r="E106" s="745" t="s">
        <v>616</v>
      </c>
      <c r="F106" s="745" t="s">
        <v>617</v>
      </c>
      <c r="G106" s="410" t="s">
        <v>246</v>
      </c>
      <c r="H106" s="410">
        <v>1</v>
      </c>
    </row>
    <row r="107" spans="2:8" ht="43.5" x14ac:dyDescent="0.35">
      <c r="B107" s="769" t="s">
        <v>1481</v>
      </c>
      <c r="C107" s="1012">
        <v>2021</v>
      </c>
      <c r="D107" s="415" t="s">
        <v>1671</v>
      </c>
      <c r="E107" s="745" t="s">
        <v>616</v>
      </c>
      <c r="F107" s="745" t="s">
        <v>617</v>
      </c>
      <c r="G107" s="410" t="s">
        <v>246</v>
      </c>
      <c r="H107" s="413">
        <v>1</v>
      </c>
    </row>
    <row r="108" spans="2:8" ht="43.5" x14ac:dyDescent="0.35">
      <c r="B108" s="769" t="s">
        <v>1487</v>
      </c>
      <c r="C108" s="1012">
        <v>2021</v>
      </c>
      <c r="D108" s="415" t="s">
        <v>1672</v>
      </c>
      <c r="E108" s="745" t="s">
        <v>616</v>
      </c>
      <c r="F108" s="745" t="s">
        <v>617</v>
      </c>
      <c r="G108" s="754" t="s">
        <v>67</v>
      </c>
      <c r="H108" s="752">
        <v>1</v>
      </c>
    </row>
    <row r="109" spans="2:8" ht="58" x14ac:dyDescent="0.35">
      <c r="B109" s="769" t="s">
        <v>1491</v>
      </c>
      <c r="C109" s="1012">
        <v>2021</v>
      </c>
      <c r="D109" s="415" t="s">
        <v>1673</v>
      </c>
      <c r="E109" s="745" t="s">
        <v>616</v>
      </c>
      <c r="F109" s="745" t="s">
        <v>1674</v>
      </c>
      <c r="G109" s="411" t="s">
        <v>1675</v>
      </c>
      <c r="H109" s="413">
        <v>1</v>
      </c>
    </row>
    <row r="110" spans="2:8" ht="29" x14ac:dyDescent="0.35">
      <c r="B110" s="1102" t="s">
        <v>1496</v>
      </c>
      <c r="C110" s="1012">
        <v>2021</v>
      </c>
      <c r="D110" s="415" t="s">
        <v>1676</v>
      </c>
      <c r="E110" s="745" t="s">
        <v>1677</v>
      </c>
      <c r="F110" s="745" t="s">
        <v>1678</v>
      </c>
      <c r="G110" s="410" t="s">
        <v>1679</v>
      </c>
      <c r="H110" s="410">
        <v>90</v>
      </c>
    </row>
    <row r="111" spans="2:8" ht="43.5" x14ac:dyDescent="0.35">
      <c r="B111" s="1102" t="s">
        <v>1496</v>
      </c>
      <c r="C111" s="1012">
        <v>2021</v>
      </c>
      <c r="D111" s="415" t="s">
        <v>1680</v>
      </c>
      <c r="E111" s="755" t="s">
        <v>1681</v>
      </c>
      <c r="F111" s="755" t="s">
        <v>1682</v>
      </c>
      <c r="G111" s="411" t="s">
        <v>1683</v>
      </c>
      <c r="H111" s="410">
        <v>10</v>
      </c>
    </row>
    <row r="112" spans="2:8" ht="58" x14ac:dyDescent="0.35">
      <c r="B112" s="1102" t="s">
        <v>1503</v>
      </c>
      <c r="C112" s="1012">
        <v>2021</v>
      </c>
      <c r="D112" s="415" t="s">
        <v>1632</v>
      </c>
      <c r="E112" s="745" t="s">
        <v>1633</v>
      </c>
      <c r="F112" s="745" t="s">
        <v>1634</v>
      </c>
      <c r="G112" s="411" t="s">
        <v>1635</v>
      </c>
      <c r="H112" s="413" t="s">
        <v>1684</v>
      </c>
    </row>
    <row r="113" spans="2:8" ht="58" x14ac:dyDescent="0.35">
      <c r="B113" s="1102" t="s">
        <v>1503</v>
      </c>
      <c r="C113" s="1012">
        <v>2021</v>
      </c>
      <c r="D113" s="415" t="s">
        <v>1685</v>
      </c>
      <c r="E113" s="745" t="s">
        <v>1686</v>
      </c>
      <c r="F113" s="745" t="s">
        <v>1634</v>
      </c>
      <c r="G113" s="410" t="s">
        <v>1635</v>
      </c>
      <c r="H113" s="410" t="s">
        <v>1687</v>
      </c>
    </row>
    <row r="114" spans="2:8" ht="87" x14ac:dyDescent="0.35">
      <c r="B114" s="769" t="s">
        <v>1507</v>
      </c>
      <c r="C114" s="1012">
        <v>2021</v>
      </c>
      <c r="D114" s="771" t="s">
        <v>1688</v>
      </c>
      <c r="E114" s="756" t="s">
        <v>1689</v>
      </c>
      <c r="F114" s="756" t="s">
        <v>1690</v>
      </c>
      <c r="G114" s="757" t="s">
        <v>1385</v>
      </c>
      <c r="H114" s="758">
        <v>1</v>
      </c>
    </row>
    <row r="115" spans="2:8" ht="87" x14ac:dyDescent="0.35">
      <c r="B115" s="769" t="s">
        <v>1513</v>
      </c>
      <c r="C115" s="1012">
        <v>2021</v>
      </c>
      <c r="D115" s="771" t="s">
        <v>1691</v>
      </c>
      <c r="E115" s="772" t="s">
        <v>1689</v>
      </c>
      <c r="F115" s="756" t="s">
        <v>1690</v>
      </c>
      <c r="G115" s="757" t="s">
        <v>1385</v>
      </c>
      <c r="H115" s="758">
        <v>1</v>
      </c>
    </row>
    <row r="116" spans="2:8" ht="29" x14ac:dyDescent="0.35">
      <c r="B116" s="769" t="s">
        <v>1516</v>
      </c>
      <c r="C116" s="1012">
        <v>2021</v>
      </c>
      <c r="D116" s="770" t="s">
        <v>1692</v>
      </c>
      <c r="E116" s="755" t="s">
        <v>1693</v>
      </c>
      <c r="F116" s="745" t="s">
        <v>1520</v>
      </c>
      <c r="G116" s="754" t="s">
        <v>1694</v>
      </c>
      <c r="H116" s="752">
        <v>0.8</v>
      </c>
    </row>
    <row r="117" spans="2:8" ht="14.5" x14ac:dyDescent="0.35">
      <c r="B117" s="1102" t="s">
        <v>1521</v>
      </c>
      <c r="C117" s="1012">
        <v>2021</v>
      </c>
      <c r="D117" s="770" t="s">
        <v>1521</v>
      </c>
      <c r="E117" s="745" t="s">
        <v>1527</v>
      </c>
      <c r="F117" s="745" t="s">
        <v>1695</v>
      </c>
      <c r="G117" s="754" t="s">
        <v>1696</v>
      </c>
      <c r="H117" s="759">
        <v>0.28666700000000001</v>
      </c>
    </row>
    <row r="118" spans="2:8" ht="14.5" x14ac:dyDescent="0.35">
      <c r="B118" s="1102" t="s">
        <v>1521</v>
      </c>
      <c r="C118" s="1012">
        <v>2021</v>
      </c>
      <c r="D118" s="770" t="s">
        <v>1697</v>
      </c>
      <c r="E118" s="745" t="s">
        <v>1698</v>
      </c>
      <c r="F118" s="745" t="s">
        <v>1699</v>
      </c>
      <c r="G118" s="754" t="s">
        <v>1700</v>
      </c>
      <c r="H118" s="759">
        <v>0.33333299999999999</v>
      </c>
    </row>
    <row r="119" spans="2:8" ht="29" x14ac:dyDescent="0.35">
      <c r="B119" s="1102" t="s">
        <v>1521</v>
      </c>
      <c r="C119" s="1012">
        <v>2021</v>
      </c>
      <c r="D119" s="770" t="s">
        <v>1701</v>
      </c>
      <c r="E119" s="745" t="s">
        <v>1702</v>
      </c>
      <c r="F119" s="745" t="s">
        <v>1703</v>
      </c>
      <c r="G119" s="754" t="s">
        <v>1704</v>
      </c>
      <c r="H119" s="759">
        <v>0.23</v>
      </c>
    </row>
    <row r="120" spans="2:8" ht="14.5" x14ac:dyDescent="0.35">
      <c r="B120" s="1102" t="s">
        <v>1521</v>
      </c>
      <c r="C120" s="1012">
        <v>2021</v>
      </c>
      <c r="D120" s="760" t="s">
        <v>1705</v>
      </c>
      <c r="E120" s="745" t="s">
        <v>1706</v>
      </c>
      <c r="F120" s="760" t="s">
        <v>1699</v>
      </c>
      <c r="G120" s="754" t="s">
        <v>1707</v>
      </c>
      <c r="H120" s="759">
        <v>0.15</v>
      </c>
    </row>
    <row r="121" spans="2:8" ht="14.5" x14ac:dyDescent="0.35">
      <c r="B121" s="1102" t="s">
        <v>1530</v>
      </c>
      <c r="C121" s="1012">
        <v>2021</v>
      </c>
      <c r="D121" s="1131" t="s">
        <v>1530</v>
      </c>
      <c r="E121" s="772" t="s">
        <v>1708</v>
      </c>
      <c r="F121" s="1133" t="s">
        <v>1534</v>
      </c>
      <c r="G121" s="761" t="s">
        <v>1709</v>
      </c>
      <c r="H121" s="1135">
        <v>1</v>
      </c>
    </row>
    <row r="122" spans="2:8" ht="14.5" x14ac:dyDescent="0.35">
      <c r="B122" s="1103"/>
      <c r="C122" s="1012">
        <v>2021</v>
      </c>
      <c r="D122" s="1132"/>
      <c r="E122" s="772" t="s">
        <v>1710</v>
      </c>
      <c r="F122" s="1134"/>
      <c r="G122" s="761" t="s">
        <v>1711</v>
      </c>
      <c r="H122" s="1136"/>
    </row>
    <row r="123" spans="2:8" ht="14.5" x14ac:dyDescent="0.35">
      <c r="B123" s="1102" t="s">
        <v>1537</v>
      </c>
      <c r="C123" s="1012">
        <v>2021</v>
      </c>
      <c r="D123" s="1137" t="s">
        <v>1537</v>
      </c>
      <c r="E123" s="755" t="s">
        <v>1712</v>
      </c>
      <c r="F123" s="1139" t="s">
        <v>1534</v>
      </c>
      <c r="G123" s="411" t="s">
        <v>1709</v>
      </c>
      <c r="H123" s="1141">
        <v>0.65</v>
      </c>
    </row>
    <row r="124" spans="2:8" ht="32.25" customHeight="1" x14ac:dyDescent="0.35">
      <c r="B124" s="1102" t="s">
        <v>1537</v>
      </c>
      <c r="C124" s="1012">
        <v>2021</v>
      </c>
      <c r="D124" s="1138"/>
      <c r="E124" s="755" t="s">
        <v>1713</v>
      </c>
      <c r="F124" s="1140"/>
      <c r="G124" s="411" t="s">
        <v>1711</v>
      </c>
      <c r="H124" s="1142"/>
    </row>
    <row r="125" spans="2:8" ht="29" x14ac:dyDescent="0.35">
      <c r="B125" s="1104" t="s">
        <v>1541</v>
      </c>
      <c r="C125" s="1012">
        <v>2021</v>
      </c>
      <c r="D125" s="415" t="s">
        <v>1714</v>
      </c>
      <c r="E125" s="745" t="s">
        <v>1715</v>
      </c>
      <c r="F125" s="745" t="s">
        <v>1716</v>
      </c>
      <c r="G125" s="410" t="s">
        <v>1717</v>
      </c>
      <c r="H125" s="412">
        <v>0.5</v>
      </c>
    </row>
    <row r="126" spans="2:8" ht="43.5" x14ac:dyDescent="0.35">
      <c r="B126" s="1104" t="s">
        <v>1541</v>
      </c>
      <c r="C126" s="1012">
        <v>2021</v>
      </c>
      <c r="D126" s="415" t="s">
        <v>1718</v>
      </c>
      <c r="E126" s="745" t="s">
        <v>1719</v>
      </c>
      <c r="F126" s="745" t="s">
        <v>1720</v>
      </c>
      <c r="G126" s="410" t="s">
        <v>1721</v>
      </c>
      <c r="H126" s="412">
        <v>0.5</v>
      </c>
    </row>
    <row r="127" spans="2:8" ht="43.5" x14ac:dyDescent="0.35">
      <c r="B127" s="1102" t="s">
        <v>1549</v>
      </c>
      <c r="C127" s="1012">
        <v>2021</v>
      </c>
      <c r="D127" s="415" t="s">
        <v>1722</v>
      </c>
      <c r="E127" s="745" t="s">
        <v>1554</v>
      </c>
      <c r="F127" s="745" t="s">
        <v>1723</v>
      </c>
      <c r="G127" s="410" t="s">
        <v>1556</v>
      </c>
      <c r="H127" s="413">
        <v>0.8</v>
      </c>
    </row>
    <row r="128" spans="2:8" ht="29" x14ac:dyDescent="0.35">
      <c r="B128" s="1102" t="s">
        <v>1549</v>
      </c>
      <c r="C128" s="1012">
        <v>2021</v>
      </c>
      <c r="D128" s="415" t="s">
        <v>1724</v>
      </c>
      <c r="E128" s="745"/>
      <c r="F128" s="745" t="s">
        <v>1725</v>
      </c>
      <c r="G128" s="410"/>
      <c r="H128" s="413">
        <v>0.18</v>
      </c>
    </row>
    <row r="129" spans="2:8" ht="29" x14ac:dyDescent="0.35">
      <c r="B129" s="1102" t="s">
        <v>1549</v>
      </c>
      <c r="C129" s="1012">
        <v>2021</v>
      </c>
      <c r="D129" s="415" t="s">
        <v>1726</v>
      </c>
      <c r="E129" s="745"/>
      <c r="F129" s="745" t="s">
        <v>1725</v>
      </c>
      <c r="G129" s="410"/>
      <c r="H129" s="413">
        <v>0.02</v>
      </c>
    </row>
    <row r="130" spans="2:8" ht="29" x14ac:dyDescent="0.35">
      <c r="B130" s="1102" t="s">
        <v>1558</v>
      </c>
      <c r="C130" s="1012">
        <v>2021</v>
      </c>
      <c r="D130" s="770" t="s">
        <v>1727</v>
      </c>
      <c r="E130" s="745" t="s">
        <v>207</v>
      </c>
      <c r="F130" s="745" t="s">
        <v>1728</v>
      </c>
      <c r="G130" s="754" t="s">
        <v>209</v>
      </c>
      <c r="H130" s="410">
        <v>44.6</v>
      </c>
    </row>
    <row r="131" spans="2:8" ht="29" x14ac:dyDescent="0.35">
      <c r="B131" s="1102" t="s">
        <v>1558</v>
      </c>
      <c r="C131" s="1012">
        <v>2021</v>
      </c>
      <c r="D131" s="770" t="s">
        <v>1729</v>
      </c>
      <c r="E131" s="745" t="s">
        <v>1730</v>
      </c>
      <c r="F131" s="745" t="s">
        <v>1731</v>
      </c>
      <c r="G131" s="754" t="s">
        <v>1732</v>
      </c>
      <c r="H131" s="410">
        <v>35.4</v>
      </c>
    </row>
    <row r="132" spans="2:8" ht="43.5" x14ac:dyDescent="0.35">
      <c r="B132" s="1102" t="s">
        <v>1558</v>
      </c>
      <c r="C132" s="1012">
        <v>2021</v>
      </c>
      <c r="D132" s="770" t="s">
        <v>1733</v>
      </c>
      <c r="E132" s="745" t="s">
        <v>1734</v>
      </c>
      <c r="F132" s="745" t="s">
        <v>1735</v>
      </c>
      <c r="G132" s="754" t="s">
        <v>1736</v>
      </c>
      <c r="H132" s="410">
        <v>20</v>
      </c>
    </row>
    <row r="133" spans="2:8" ht="58" x14ac:dyDescent="0.35">
      <c r="B133" s="1102" t="s">
        <v>1563</v>
      </c>
      <c r="C133" s="1012">
        <v>2021</v>
      </c>
      <c r="D133" s="415" t="s">
        <v>1737</v>
      </c>
      <c r="E133" s="745" t="s">
        <v>1738</v>
      </c>
      <c r="F133" s="745" t="s">
        <v>1739</v>
      </c>
      <c r="G133" s="411" t="s">
        <v>1740</v>
      </c>
      <c r="H133" s="762">
        <v>0.3125</v>
      </c>
    </row>
    <row r="134" spans="2:8" ht="43.5" x14ac:dyDescent="0.35">
      <c r="B134" s="1102" t="s">
        <v>1563</v>
      </c>
      <c r="C134" s="1012">
        <v>2021</v>
      </c>
      <c r="D134" s="415" t="s">
        <v>1741</v>
      </c>
      <c r="E134" s="745" t="s">
        <v>1742</v>
      </c>
      <c r="F134" s="745" t="s">
        <v>1743</v>
      </c>
      <c r="G134" s="411" t="s">
        <v>1744</v>
      </c>
      <c r="H134" s="762">
        <v>0.1875</v>
      </c>
    </row>
    <row r="135" spans="2:8" ht="43.5" x14ac:dyDescent="0.35">
      <c r="B135" s="1102" t="s">
        <v>1563</v>
      </c>
      <c r="C135" s="1012">
        <v>2021</v>
      </c>
      <c r="D135" s="415" t="s">
        <v>1745</v>
      </c>
      <c r="E135" s="745" t="s">
        <v>322</v>
      </c>
      <c r="F135" s="745" t="s">
        <v>1746</v>
      </c>
      <c r="G135" s="411" t="s">
        <v>1747</v>
      </c>
      <c r="H135" s="762">
        <v>0.15</v>
      </c>
    </row>
    <row r="136" spans="2:8" ht="58" x14ac:dyDescent="0.35">
      <c r="B136" s="1102" t="s">
        <v>1563</v>
      </c>
      <c r="C136" s="1012">
        <v>2021</v>
      </c>
      <c r="D136" s="415" t="s">
        <v>1748</v>
      </c>
      <c r="E136" s="415" t="s">
        <v>1738</v>
      </c>
      <c r="F136" s="415" t="s">
        <v>1739</v>
      </c>
      <c r="G136" s="411" t="s">
        <v>1740</v>
      </c>
      <c r="H136" s="762">
        <v>0.13500000000000001</v>
      </c>
    </row>
    <row r="137" spans="2:8" ht="29" x14ac:dyDescent="0.35">
      <c r="B137" s="1102" t="s">
        <v>1563</v>
      </c>
      <c r="C137" s="1012">
        <v>2021</v>
      </c>
      <c r="D137" s="415" t="s">
        <v>1749</v>
      </c>
      <c r="E137" s="415" t="s">
        <v>1750</v>
      </c>
      <c r="F137" s="415" t="s">
        <v>1751</v>
      </c>
      <c r="G137" s="411" t="s">
        <v>1752</v>
      </c>
      <c r="H137" s="762">
        <v>0.1</v>
      </c>
    </row>
    <row r="138" spans="2:8" ht="58" x14ac:dyDescent="0.35">
      <c r="B138" s="1102" t="s">
        <v>1563</v>
      </c>
      <c r="C138" s="1012">
        <v>2021</v>
      </c>
      <c r="D138" s="415" t="s">
        <v>1753</v>
      </c>
      <c r="E138" s="415" t="s">
        <v>1738</v>
      </c>
      <c r="F138" s="415" t="s">
        <v>1739</v>
      </c>
      <c r="G138" s="411" t="s">
        <v>1740</v>
      </c>
      <c r="H138" s="762">
        <v>6.25E-2</v>
      </c>
    </row>
    <row r="139" spans="2:8" ht="58" x14ac:dyDescent="0.35">
      <c r="B139" s="1102" t="s">
        <v>1563</v>
      </c>
      <c r="C139" s="1012">
        <v>2021</v>
      </c>
      <c r="D139" s="415" t="s">
        <v>1754</v>
      </c>
      <c r="E139" s="415" t="s">
        <v>1738</v>
      </c>
      <c r="F139" s="415" t="s">
        <v>1739</v>
      </c>
      <c r="G139" s="411" t="s">
        <v>1740</v>
      </c>
      <c r="H139" s="762">
        <v>2.75E-2</v>
      </c>
    </row>
    <row r="140" spans="2:8" ht="58" x14ac:dyDescent="0.35">
      <c r="B140" s="1102" t="s">
        <v>1563</v>
      </c>
      <c r="C140" s="1012">
        <v>2021</v>
      </c>
      <c r="D140" s="415" t="s">
        <v>1755</v>
      </c>
      <c r="E140" s="415" t="s">
        <v>1738</v>
      </c>
      <c r="F140" s="415" t="s">
        <v>1739</v>
      </c>
      <c r="G140" s="411" t="s">
        <v>1740</v>
      </c>
      <c r="H140" s="762">
        <v>2.5000000000000001E-2</v>
      </c>
    </row>
    <row r="141" spans="2:8" ht="58" x14ac:dyDescent="0.35">
      <c r="B141" s="769" t="s">
        <v>1571</v>
      </c>
      <c r="C141" s="1012">
        <v>2021</v>
      </c>
      <c r="D141" s="744" t="s">
        <v>1571</v>
      </c>
      <c r="E141" s="763" t="s">
        <v>1576</v>
      </c>
      <c r="F141" s="763" t="s">
        <v>1575</v>
      </c>
      <c r="G141" s="764" t="s">
        <v>1756</v>
      </c>
      <c r="H141" s="765">
        <v>1</v>
      </c>
    </row>
    <row r="142" spans="2:8" ht="43.5" x14ac:dyDescent="0.35">
      <c r="B142" s="1102" t="s">
        <v>1579</v>
      </c>
      <c r="C142" s="1012">
        <v>2021</v>
      </c>
      <c r="D142" s="415" t="s">
        <v>1579</v>
      </c>
      <c r="E142" s="745" t="s">
        <v>1584</v>
      </c>
      <c r="F142" s="745" t="s">
        <v>1583</v>
      </c>
      <c r="G142" s="296" t="s">
        <v>1585</v>
      </c>
      <c r="H142" s="410">
        <v>51</v>
      </c>
    </row>
    <row r="143" spans="2:8" ht="43.5" x14ac:dyDescent="0.35">
      <c r="B143" s="1102" t="s">
        <v>1579</v>
      </c>
      <c r="C143" s="1012">
        <v>2021</v>
      </c>
      <c r="D143" s="415" t="s">
        <v>1757</v>
      </c>
      <c r="E143" s="745" t="s">
        <v>1584</v>
      </c>
      <c r="F143" s="745" t="s">
        <v>1583</v>
      </c>
      <c r="G143" s="296" t="s">
        <v>1585</v>
      </c>
      <c r="H143" s="410">
        <v>25</v>
      </c>
    </row>
    <row r="144" spans="2:8" ht="29" x14ac:dyDescent="0.35">
      <c r="B144" s="1102" t="s">
        <v>1579</v>
      </c>
      <c r="C144" s="1012">
        <v>2021</v>
      </c>
      <c r="D144" s="415" t="s">
        <v>1758</v>
      </c>
      <c r="E144" s="745" t="s">
        <v>1584</v>
      </c>
      <c r="F144" s="745" t="s">
        <v>1759</v>
      </c>
      <c r="G144" s="296" t="s">
        <v>1585</v>
      </c>
      <c r="H144" s="410">
        <v>11.5</v>
      </c>
    </row>
    <row r="145" spans="2:8" ht="29" x14ac:dyDescent="0.35">
      <c r="B145" s="1102" t="s">
        <v>1579</v>
      </c>
      <c r="C145" s="1012">
        <v>2021</v>
      </c>
      <c r="D145" s="415" t="s">
        <v>1760</v>
      </c>
      <c r="E145" s="767" t="s">
        <v>1761</v>
      </c>
      <c r="F145" s="745" t="s">
        <v>1762</v>
      </c>
      <c r="G145" s="766" t="s">
        <v>1763</v>
      </c>
      <c r="H145" s="410">
        <v>12.5</v>
      </c>
    </row>
    <row r="146" spans="2:8" ht="14.5" x14ac:dyDescent="0.35">
      <c r="B146" s="1104" t="s">
        <v>1586</v>
      </c>
      <c r="C146" s="1012">
        <v>2021</v>
      </c>
      <c r="D146" s="771" t="s">
        <v>1764</v>
      </c>
      <c r="E146" s="756" t="s">
        <v>1765</v>
      </c>
      <c r="F146" s="1129" t="s">
        <v>1766</v>
      </c>
      <c r="G146" s="1130"/>
      <c r="H146" s="1130">
        <v>100</v>
      </c>
    </row>
    <row r="147" spans="2:8" ht="14.5" x14ac:dyDescent="0.35">
      <c r="B147" s="1104" t="s">
        <v>1586</v>
      </c>
      <c r="C147" s="1012">
        <v>2021</v>
      </c>
      <c r="D147" s="771"/>
      <c r="E147" s="756" t="s">
        <v>1767</v>
      </c>
      <c r="F147" s="1129"/>
      <c r="G147" s="1130"/>
      <c r="H147" s="1130"/>
    </row>
    <row r="148" spans="2:8" ht="14.5" x14ac:dyDescent="0.35">
      <c r="B148" s="1104" t="s">
        <v>1586</v>
      </c>
      <c r="C148" s="1012">
        <v>2021</v>
      </c>
      <c r="D148" s="773"/>
      <c r="E148" s="773" t="s">
        <v>1768</v>
      </c>
      <c r="F148" s="1129"/>
      <c r="G148" s="1130"/>
      <c r="H148" s="1130"/>
    </row>
    <row r="149" spans="2:8" ht="14.5" x14ac:dyDescent="0.35">
      <c r="B149" s="1104" t="s">
        <v>1586</v>
      </c>
      <c r="C149" s="1012">
        <v>2021</v>
      </c>
      <c r="D149" s="773"/>
      <c r="E149" s="773" t="s">
        <v>1769</v>
      </c>
      <c r="F149" s="1129"/>
      <c r="G149" s="1130"/>
      <c r="H149" s="1130"/>
    </row>
    <row r="150" spans="2:8" ht="14.5" x14ac:dyDescent="0.35">
      <c r="B150" s="767" t="s">
        <v>1592</v>
      </c>
      <c r="C150" s="1012">
        <v>2021</v>
      </c>
      <c r="D150" s="767" t="s">
        <v>1770</v>
      </c>
      <c r="E150" s="767"/>
      <c r="F150" s="767"/>
      <c r="G150" s="410"/>
      <c r="H150" s="410"/>
    </row>
    <row r="151" spans="2:8" ht="43.5" x14ac:dyDescent="0.35">
      <c r="B151" s="1102" t="s">
        <v>1600</v>
      </c>
      <c r="C151" s="1012">
        <v>2021</v>
      </c>
      <c r="D151" s="770" t="s">
        <v>1600</v>
      </c>
      <c r="E151" s="774" t="s">
        <v>1604</v>
      </c>
      <c r="F151" s="745" t="s">
        <v>1771</v>
      </c>
      <c r="G151" s="754" t="s">
        <v>1606</v>
      </c>
      <c r="H151" s="752">
        <v>0.5</v>
      </c>
    </row>
    <row r="152" spans="2:8" ht="43.5" x14ac:dyDescent="0.35">
      <c r="B152" s="1102" t="s">
        <v>1600</v>
      </c>
      <c r="C152" s="1012">
        <v>2021</v>
      </c>
      <c r="D152" s="770" t="s">
        <v>1772</v>
      </c>
      <c r="E152" s="775" t="s">
        <v>1604</v>
      </c>
      <c r="F152" s="745" t="s">
        <v>1771</v>
      </c>
      <c r="G152" s="754" t="s">
        <v>1606</v>
      </c>
      <c r="H152" s="752">
        <v>0.3</v>
      </c>
    </row>
    <row r="153" spans="2:8" ht="43.5" x14ac:dyDescent="0.35">
      <c r="B153" s="1102" t="s">
        <v>1600</v>
      </c>
      <c r="C153" s="1012">
        <v>2021</v>
      </c>
      <c r="D153" s="770" t="s">
        <v>1773</v>
      </c>
      <c r="E153" s="755" t="s">
        <v>1742</v>
      </c>
      <c r="F153" s="755" t="s">
        <v>1774</v>
      </c>
      <c r="G153" s="768" t="s">
        <v>1775</v>
      </c>
      <c r="H153" s="752">
        <v>0.2</v>
      </c>
    </row>
    <row r="154" spans="2:8" ht="27.75" customHeight="1" x14ac:dyDescent="0.3">
      <c r="B154" s="1110" t="s">
        <v>2315</v>
      </c>
      <c r="C154" s="1012">
        <v>2021</v>
      </c>
      <c r="D154" s="1075" t="s">
        <v>2336</v>
      </c>
      <c r="E154" s="1078" t="s">
        <v>2322</v>
      </c>
      <c r="F154" s="1076" t="s">
        <v>2323</v>
      </c>
      <c r="G154" s="1077"/>
      <c r="H154" s="1077"/>
    </row>
    <row r="155" spans="2:8" ht="32.25" customHeight="1" x14ac:dyDescent="0.3">
      <c r="B155" s="1110" t="s">
        <v>2315</v>
      </c>
      <c r="C155" s="1012">
        <v>2021</v>
      </c>
      <c r="D155" s="1066"/>
      <c r="F155" s="1072" t="s">
        <v>2324</v>
      </c>
      <c r="G155" s="1073" t="s">
        <v>2325</v>
      </c>
      <c r="H155" s="1074">
        <v>0.5</v>
      </c>
    </row>
    <row r="156" spans="2:8" ht="14.5" x14ac:dyDescent="0.3">
      <c r="B156" s="1110" t="s">
        <v>2315</v>
      </c>
      <c r="C156" s="1012">
        <v>2021</v>
      </c>
      <c r="D156" s="1146" t="s">
        <v>2326</v>
      </c>
      <c r="E156" s="1144" t="s">
        <v>2327</v>
      </c>
      <c r="F156" s="1068" t="s">
        <v>2328</v>
      </c>
      <c r="G156" s="1145" t="s">
        <v>2329</v>
      </c>
      <c r="H156" s="1143">
        <v>0.3</v>
      </c>
    </row>
    <row r="157" spans="2:8" ht="14.5" x14ac:dyDescent="0.3">
      <c r="B157" s="1110" t="s">
        <v>2315</v>
      </c>
      <c r="C157" s="1012">
        <v>2021</v>
      </c>
      <c r="D157" s="1146"/>
      <c r="E157" s="1144"/>
      <c r="F157" s="1068" t="s">
        <v>2330</v>
      </c>
      <c r="G157" s="1145"/>
      <c r="H157" s="1143"/>
    </row>
    <row r="158" spans="2:8" ht="43.5" x14ac:dyDescent="0.3">
      <c r="B158" s="1110" t="s">
        <v>2315</v>
      </c>
      <c r="C158" s="1012">
        <v>2021</v>
      </c>
      <c r="D158" s="308"/>
      <c r="E158" s="308"/>
      <c r="F158" s="1070" t="s">
        <v>2331</v>
      </c>
      <c r="G158" s="308"/>
      <c r="H158" s="308"/>
    </row>
    <row r="159" spans="2:8" ht="14.5" x14ac:dyDescent="0.3">
      <c r="B159" s="1110" t="s">
        <v>2315</v>
      </c>
      <c r="C159" s="1012">
        <v>2021</v>
      </c>
      <c r="D159" s="1067" t="s">
        <v>2332</v>
      </c>
      <c r="E159" s="1070" t="s">
        <v>2333</v>
      </c>
      <c r="F159" s="1068" t="s">
        <v>2334</v>
      </c>
      <c r="G159" s="1071" t="s">
        <v>2335</v>
      </c>
      <c r="H159" s="1069">
        <v>0.2</v>
      </c>
    </row>
    <row r="160" spans="2:8" ht="14.5" x14ac:dyDescent="0.3">
      <c r="B160" s="1110" t="s">
        <v>2315</v>
      </c>
      <c r="C160" s="1012">
        <v>2021</v>
      </c>
      <c r="D160" s="1066"/>
      <c r="E160" s="1066"/>
      <c r="F160" s="1066"/>
      <c r="G160" s="1066"/>
      <c r="H160" s="1066"/>
    </row>
    <row r="161" spans="2:8" ht="14.5" x14ac:dyDescent="0.3">
      <c r="B161" s="1110" t="s">
        <v>2315</v>
      </c>
      <c r="C161" s="1012">
        <v>2021</v>
      </c>
      <c r="D161" s="1065"/>
      <c r="E161" s="1065"/>
      <c r="F161" s="1065"/>
      <c r="G161" s="1065"/>
      <c r="H161" s="1065"/>
    </row>
  </sheetData>
  <mergeCells count="13">
    <mergeCell ref="H156:H157"/>
    <mergeCell ref="E156:E157"/>
    <mergeCell ref="G156:G157"/>
    <mergeCell ref="D156:D157"/>
    <mergeCell ref="F146:F149"/>
    <mergeCell ref="G146:G149"/>
    <mergeCell ref="H146:H149"/>
    <mergeCell ref="D121:D122"/>
    <mergeCell ref="F121:F122"/>
    <mergeCell ref="H121:H122"/>
    <mergeCell ref="D123:D124"/>
    <mergeCell ref="F123:F124"/>
    <mergeCell ref="H123:H124"/>
  </mergeCells>
  <phoneticPr fontId="18" type="noConversion"/>
  <hyperlinks>
    <hyperlink ref="G15" r:id="rId1" display="Ronald.Gunawan@medcoenergi.com_x000a_• No. telp. (021) 29954000_x000a_• No. Fax.  (021) 29954001" xr:uid="{00000000-0004-0000-0100-000000000000}"/>
    <hyperlink ref="G17" r:id="rId2" display="Ronald.Gunawan@medcoenergi.com_x000a_• No. telp. (021) 29954000_x000a_• No. Fax.  (021) 29954001" xr:uid="{00000000-0004-0000-0100-000001000000}"/>
    <hyperlink ref="G18" r:id="rId3" display="Ronald.Gunawan@medcoenergi.com_x000a_• No. telp. (021) 29954000_x000a_• No. Fax.  (021) 29954001" xr:uid="{00000000-0004-0000-0100-000002000000}"/>
    <hyperlink ref="G20" r:id="rId4" xr:uid="{00000000-0004-0000-0100-000003000000}"/>
    <hyperlink ref="G21" r:id="rId5" xr:uid="{00000000-0004-0000-0100-000004000000}"/>
    <hyperlink ref="G43" r:id="rId6" xr:uid="{00000000-0004-0000-0100-000005000000}"/>
    <hyperlink ref="G44" r:id="rId7" xr:uid="{00000000-0004-0000-0100-000006000000}"/>
    <hyperlink ref="G45" r:id="rId8" xr:uid="{00000000-0004-0000-0100-000007000000}"/>
    <hyperlink ref="G46" r:id="rId9" xr:uid="{00000000-0004-0000-0100-000008000000}"/>
    <hyperlink ref="G47" r:id="rId10" xr:uid="{00000000-0004-0000-0100-000009000000}"/>
    <hyperlink ref="G48" r:id="rId11" xr:uid="{00000000-0004-0000-0100-00000A000000}"/>
    <hyperlink ref="G49" r:id="rId12" display="ushio@lngjapan.com" xr:uid="{00000000-0004-0000-0100-00000B000000}"/>
    <hyperlink ref="G55" r:id="rId13" display="endang.saputra@eni.com/021-30404000/021-30404040_x000a_ _x000a_" xr:uid="{00000000-0004-0000-0100-00000C000000}"/>
    <hyperlink ref="G77:G78" r:id="rId14" display="William.Armstrong@montdor.co.id&gt;" xr:uid="{00000000-0004-0000-0100-00000D000000}"/>
    <hyperlink ref="G79" r:id="rId15" xr:uid="{00000000-0004-0000-0100-00000E000000}"/>
    <hyperlink ref="G90" r:id="rId16" display="caesarian.caesarian@pertamina.com" xr:uid="{00000000-0004-0000-0100-00000F000000}"/>
    <hyperlink ref="G96" r:id="rId17" xr:uid="{00000000-0004-0000-0100-000010000000}"/>
    <hyperlink ref="G99" r:id="rId18" xr:uid="{00000000-0004-0000-0100-000011000000}"/>
    <hyperlink ref="G119" r:id="rId19" xr:uid="{00000000-0004-0000-0100-000012000000}"/>
    <hyperlink ref="G120" r:id="rId20" xr:uid="{00000000-0004-0000-0100-000013000000}"/>
    <hyperlink ref="G117" r:id="rId21" xr:uid="{00000000-0004-0000-0100-000014000000}"/>
    <hyperlink ref="G135" r:id="rId22" xr:uid="{00000000-0004-0000-0100-000015000000}"/>
    <hyperlink ref="G141" r:id="rId23" xr:uid="{00000000-0004-0000-0100-000016000000}"/>
    <hyperlink ref="G145" r:id="rId24" xr:uid="{00000000-0004-0000-0100-000017000000}"/>
    <hyperlink ref="G153" r:id="rId25" xr:uid="{00000000-0004-0000-0100-000018000000}"/>
  </hyperlinks>
  <pageMargins left="0.75" right="0.75" top="1" bottom="1" header="0.51180555555555596" footer="0.51180555555555596"/>
  <pageSetup paperSize="9" scale="60" orientation="landscape" horizontalDpi="300" verticalDpi="300" r:id="rId2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I1633"/>
  <sheetViews>
    <sheetView showGridLines="0" zoomScale="73" zoomScaleNormal="73" workbookViewId="0">
      <selection activeCell="D42" sqref="D42"/>
    </sheetView>
  </sheetViews>
  <sheetFormatPr defaultColWidth="9.1796875" defaultRowHeight="14" x14ac:dyDescent="0.35"/>
  <cols>
    <col min="1" max="1" width="4" style="3" customWidth="1"/>
    <col min="2" max="2" width="36.26953125" style="3" customWidth="1"/>
    <col min="3" max="3" width="12" style="3" customWidth="1"/>
    <col min="4" max="6" width="32" style="3" customWidth="1"/>
    <col min="7" max="7" width="13.54296875" style="3" customWidth="1"/>
    <col min="8" max="8" width="16.1796875" style="3" bestFit="1" customWidth="1"/>
    <col min="9" max="9" width="11" style="3" customWidth="1"/>
    <col min="10" max="10" width="13.453125" style="3" customWidth="1"/>
    <col min="11" max="11" width="9.1796875" style="3"/>
    <col min="12" max="12" width="19.1796875" style="3" customWidth="1"/>
    <col min="13" max="16384" width="9.1796875" style="3"/>
  </cols>
  <sheetData>
    <row r="1" spans="2:8" x14ac:dyDescent="0.35">
      <c r="B1" s="9" t="s">
        <v>18</v>
      </c>
      <c r="C1" s="9" t="s">
        <v>37</v>
      </c>
      <c r="D1" s="14" t="s">
        <v>13</v>
      </c>
      <c r="E1" s="15" t="s">
        <v>40</v>
      </c>
      <c r="F1" s="4" t="s">
        <v>38</v>
      </c>
      <c r="G1" s="4" t="s">
        <v>39</v>
      </c>
      <c r="H1" s="4" t="s">
        <v>17</v>
      </c>
    </row>
    <row r="2" spans="2:8" ht="29" x14ac:dyDescent="0.35">
      <c r="B2" s="350" t="s">
        <v>96</v>
      </c>
      <c r="C2" s="348">
        <v>2021</v>
      </c>
      <c r="D2" s="351" t="s">
        <v>43</v>
      </c>
      <c r="E2" s="351" t="s">
        <v>41</v>
      </c>
      <c r="F2" s="351" t="s">
        <v>14</v>
      </c>
      <c r="G2" s="351" t="s">
        <v>16</v>
      </c>
      <c r="H2" s="351">
        <v>1</v>
      </c>
    </row>
    <row r="3" spans="2:8" ht="14.5" x14ac:dyDescent="0.35">
      <c r="B3" s="350" t="s">
        <v>96</v>
      </c>
      <c r="C3" s="348">
        <v>2021</v>
      </c>
      <c r="D3" s="221" t="s">
        <v>43</v>
      </c>
      <c r="E3" s="221" t="s">
        <v>41</v>
      </c>
      <c r="F3" s="221" t="s">
        <v>14</v>
      </c>
      <c r="G3" s="221" t="s">
        <v>42</v>
      </c>
      <c r="H3" s="221">
        <v>0</v>
      </c>
    </row>
    <row r="4" spans="2:8" ht="14.5" x14ac:dyDescent="0.35">
      <c r="B4" s="350" t="s">
        <v>96</v>
      </c>
      <c r="C4" s="348">
        <v>2021</v>
      </c>
      <c r="D4" s="221" t="s">
        <v>43</v>
      </c>
      <c r="E4" s="221" t="s">
        <v>41</v>
      </c>
      <c r="F4" s="221" t="s">
        <v>15</v>
      </c>
      <c r="G4" s="221" t="s">
        <v>16</v>
      </c>
      <c r="H4" s="221">
        <v>0</v>
      </c>
    </row>
    <row r="5" spans="2:8" ht="14.5" x14ac:dyDescent="0.35">
      <c r="B5" s="350" t="s">
        <v>96</v>
      </c>
      <c r="C5" s="348">
        <v>2021</v>
      </c>
      <c r="D5" s="221" t="s">
        <v>43</v>
      </c>
      <c r="E5" s="221" t="s">
        <v>41</v>
      </c>
      <c r="F5" s="221" t="s">
        <v>15</v>
      </c>
      <c r="G5" s="221" t="s">
        <v>42</v>
      </c>
      <c r="H5" s="221">
        <v>0</v>
      </c>
    </row>
    <row r="6" spans="2:8" ht="14.5" x14ac:dyDescent="0.35">
      <c r="B6" s="350" t="s">
        <v>96</v>
      </c>
      <c r="C6" s="348">
        <v>2021</v>
      </c>
      <c r="D6" s="221" t="s">
        <v>43</v>
      </c>
      <c r="E6" s="221" t="s">
        <v>45</v>
      </c>
      <c r="F6" s="221" t="s">
        <v>14</v>
      </c>
      <c r="G6" s="221" t="s">
        <v>16</v>
      </c>
      <c r="H6" s="221">
        <v>0</v>
      </c>
    </row>
    <row r="7" spans="2:8" ht="14.5" x14ac:dyDescent="0.35">
      <c r="B7" s="350" t="s">
        <v>96</v>
      </c>
      <c r="C7" s="348">
        <v>2021</v>
      </c>
      <c r="D7" s="221" t="s">
        <v>43</v>
      </c>
      <c r="E7" s="221" t="s">
        <v>45</v>
      </c>
      <c r="F7" s="221" t="s">
        <v>14</v>
      </c>
      <c r="G7" s="221" t="s">
        <v>42</v>
      </c>
      <c r="H7" s="221">
        <v>0</v>
      </c>
    </row>
    <row r="8" spans="2:8" ht="14.5" x14ac:dyDescent="0.35">
      <c r="B8" s="350" t="s">
        <v>96</v>
      </c>
      <c r="C8" s="348">
        <v>2021</v>
      </c>
      <c r="D8" s="221" t="s">
        <v>43</v>
      </c>
      <c r="E8" s="221" t="s">
        <v>45</v>
      </c>
      <c r="F8" s="221" t="s">
        <v>15</v>
      </c>
      <c r="G8" s="221" t="s">
        <v>16</v>
      </c>
      <c r="H8" s="221">
        <v>0</v>
      </c>
    </row>
    <row r="9" spans="2:8" ht="14.5" x14ac:dyDescent="0.35">
      <c r="B9" s="350" t="s">
        <v>96</v>
      </c>
      <c r="C9" s="348">
        <v>2021</v>
      </c>
      <c r="D9" s="221" t="s">
        <v>43</v>
      </c>
      <c r="E9" s="221" t="s">
        <v>45</v>
      </c>
      <c r="F9" s="221" t="s">
        <v>15</v>
      </c>
      <c r="G9" s="221" t="s">
        <v>42</v>
      </c>
      <c r="H9" s="221">
        <v>0</v>
      </c>
    </row>
    <row r="10" spans="2:8" ht="14.5" x14ac:dyDescent="0.35">
      <c r="B10" s="350" t="s">
        <v>96</v>
      </c>
      <c r="C10" s="348">
        <v>2021</v>
      </c>
      <c r="D10" s="221" t="s">
        <v>43</v>
      </c>
      <c r="E10" s="221" t="s">
        <v>46</v>
      </c>
      <c r="F10" s="221" t="s">
        <v>14</v>
      </c>
      <c r="G10" s="221" t="s">
        <v>16</v>
      </c>
      <c r="H10" s="221">
        <v>184</v>
      </c>
    </row>
    <row r="11" spans="2:8" ht="14.5" x14ac:dyDescent="0.35">
      <c r="B11" s="350" t="s">
        <v>96</v>
      </c>
      <c r="C11" s="348">
        <v>2021</v>
      </c>
      <c r="D11" s="221" t="s">
        <v>43</v>
      </c>
      <c r="E11" s="221" t="s">
        <v>46</v>
      </c>
      <c r="F11" s="221" t="s">
        <v>14</v>
      </c>
      <c r="G11" s="221" t="s">
        <v>42</v>
      </c>
      <c r="H11" s="221">
        <v>5</v>
      </c>
    </row>
    <row r="12" spans="2:8" ht="14.5" x14ac:dyDescent="0.35">
      <c r="B12" s="350" t="s">
        <v>96</v>
      </c>
      <c r="C12" s="348">
        <v>2021</v>
      </c>
      <c r="D12" s="221" t="s">
        <v>43</v>
      </c>
      <c r="E12" s="221" t="s">
        <v>46</v>
      </c>
      <c r="F12" s="221" t="s">
        <v>15</v>
      </c>
      <c r="G12" s="221" t="s">
        <v>16</v>
      </c>
      <c r="H12" s="221">
        <v>0</v>
      </c>
    </row>
    <row r="13" spans="2:8" ht="14.5" x14ac:dyDescent="0.35">
      <c r="B13" s="350" t="s">
        <v>96</v>
      </c>
      <c r="C13" s="348">
        <v>2021</v>
      </c>
      <c r="D13" s="221" t="s">
        <v>43</v>
      </c>
      <c r="E13" s="221" t="s">
        <v>46</v>
      </c>
      <c r="F13" s="221" t="s">
        <v>15</v>
      </c>
      <c r="G13" s="221" t="s">
        <v>42</v>
      </c>
      <c r="H13" s="221">
        <v>0</v>
      </c>
    </row>
    <row r="14" spans="2:8" ht="14.5" x14ac:dyDescent="0.35">
      <c r="B14" s="350" t="s">
        <v>96</v>
      </c>
      <c r="C14" s="348">
        <v>2021</v>
      </c>
      <c r="D14" s="222" t="s">
        <v>44</v>
      </c>
      <c r="E14" s="222" t="s">
        <v>41</v>
      </c>
      <c r="F14" s="222" t="s">
        <v>14</v>
      </c>
      <c r="G14" s="222" t="s">
        <v>16</v>
      </c>
      <c r="H14" s="222">
        <v>1</v>
      </c>
    </row>
    <row r="15" spans="2:8" ht="14.5" x14ac:dyDescent="0.35">
      <c r="B15" s="350" t="s">
        <v>96</v>
      </c>
      <c r="C15" s="348">
        <v>2021</v>
      </c>
      <c r="D15" s="221" t="s">
        <v>44</v>
      </c>
      <c r="E15" s="221" t="s">
        <v>41</v>
      </c>
      <c r="F15" s="221" t="s">
        <v>14</v>
      </c>
      <c r="G15" s="221" t="s">
        <v>42</v>
      </c>
      <c r="H15" s="221">
        <v>0</v>
      </c>
    </row>
    <row r="16" spans="2:8" ht="14.5" x14ac:dyDescent="0.35">
      <c r="B16" s="350" t="s">
        <v>96</v>
      </c>
      <c r="C16" s="348">
        <v>2021</v>
      </c>
      <c r="D16" s="221" t="s">
        <v>44</v>
      </c>
      <c r="E16" s="221" t="s">
        <v>41</v>
      </c>
      <c r="F16" s="221" t="s">
        <v>15</v>
      </c>
      <c r="G16" s="221" t="s">
        <v>16</v>
      </c>
      <c r="H16" s="221">
        <v>0</v>
      </c>
    </row>
    <row r="17" spans="2:8" ht="14.5" x14ac:dyDescent="0.35">
      <c r="B17" s="350" t="s">
        <v>96</v>
      </c>
      <c r="C17" s="348">
        <v>2021</v>
      </c>
      <c r="D17" s="221" t="s">
        <v>44</v>
      </c>
      <c r="E17" s="221" t="s">
        <v>41</v>
      </c>
      <c r="F17" s="221" t="s">
        <v>15</v>
      </c>
      <c r="G17" s="221" t="s">
        <v>42</v>
      </c>
      <c r="H17" s="221">
        <v>0</v>
      </c>
    </row>
    <row r="18" spans="2:8" ht="14.5" x14ac:dyDescent="0.35">
      <c r="B18" s="350" t="s">
        <v>96</v>
      </c>
      <c r="C18" s="348">
        <v>2021</v>
      </c>
      <c r="D18" s="221" t="s">
        <v>44</v>
      </c>
      <c r="E18" s="221" t="s">
        <v>45</v>
      </c>
      <c r="F18" s="221" t="s">
        <v>14</v>
      </c>
      <c r="G18" s="221" t="s">
        <v>16</v>
      </c>
      <c r="H18" s="221">
        <v>6</v>
      </c>
    </row>
    <row r="19" spans="2:8" ht="14.5" x14ac:dyDescent="0.35">
      <c r="B19" s="350" t="s">
        <v>96</v>
      </c>
      <c r="C19" s="348">
        <v>2021</v>
      </c>
      <c r="D19" s="221" t="s">
        <v>44</v>
      </c>
      <c r="E19" s="221" t="s">
        <v>45</v>
      </c>
      <c r="F19" s="221" t="s">
        <v>14</v>
      </c>
      <c r="G19" s="221" t="s">
        <v>42</v>
      </c>
      <c r="H19" s="221">
        <v>1</v>
      </c>
    </row>
    <row r="20" spans="2:8" ht="14.5" x14ac:dyDescent="0.35">
      <c r="B20" s="350" t="s">
        <v>96</v>
      </c>
      <c r="C20" s="348">
        <v>2021</v>
      </c>
      <c r="D20" s="221" t="s">
        <v>44</v>
      </c>
      <c r="E20" s="221" t="s">
        <v>45</v>
      </c>
      <c r="F20" s="221" t="s">
        <v>15</v>
      </c>
      <c r="G20" s="221" t="s">
        <v>16</v>
      </c>
      <c r="H20" s="221">
        <v>3</v>
      </c>
    </row>
    <row r="21" spans="2:8" ht="14.5" x14ac:dyDescent="0.35">
      <c r="B21" s="350" t="s">
        <v>96</v>
      </c>
      <c r="C21" s="348">
        <v>2021</v>
      </c>
      <c r="D21" s="221" t="s">
        <v>44</v>
      </c>
      <c r="E21" s="221" t="s">
        <v>45</v>
      </c>
      <c r="F21" s="221" t="s">
        <v>15</v>
      </c>
      <c r="G21" s="221" t="s">
        <v>42</v>
      </c>
      <c r="H21" s="221">
        <v>0</v>
      </c>
    </row>
    <row r="22" spans="2:8" ht="14.5" x14ac:dyDescent="0.35">
      <c r="B22" s="350" t="s">
        <v>96</v>
      </c>
      <c r="C22" s="348">
        <v>2021</v>
      </c>
      <c r="D22" s="221" t="s">
        <v>44</v>
      </c>
      <c r="E22" s="221" t="s">
        <v>46</v>
      </c>
      <c r="F22" s="221" t="s">
        <v>14</v>
      </c>
      <c r="G22" s="221" t="s">
        <v>16</v>
      </c>
      <c r="H22" s="221">
        <v>16</v>
      </c>
    </row>
    <row r="23" spans="2:8" ht="14.5" x14ac:dyDescent="0.35">
      <c r="B23" s="350" t="s">
        <v>96</v>
      </c>
      <c r="C23" s="348">
        <v>2021</v>
      </c>
      <c r="D23" s="221" t="s">
        <v>44</v>
      </c>
      <c r="E23" s="221" t="s">
        <v>46</v>
      </c>
      <c r="F23" s="221" t="s">
        <v>14</v>
      </c>
      <c r="G23" s="221" t="s">
        <v>42</v>
      </c>
      <c r="H23" s="221">
        <v>7</v>
      </c>
    </row>
    <row r="24" spans="2:8" ht="14.5" x14ac:dyDescent="0.35">
      <c r="B24" s="350" t="s">
        <v>96</v>
      </c>
      <c r="C24" s="348">
        <v>2021</v>
      </c>
      <c r="D24" s="221" t="s">
        <v>44</v>
      </c>
      <c r="E24" s="221" t="s">
        <v>46</v>
      </c>
      <c r="F24" s="221" t="s">
        <v>15</v>
      </c>
      <c r="G24" s="221" t="s">
        <v>16</v>
      </c>
      <c r="H24" s="221">
        <v>0</v>
      </c>
    </row>
    <row r="25" spans="2:8" ht="14.5" x14ac:dyDescent="0.35">
      <c r="B25" s="350" t="s">
        <v>96</v>
      </c>
      <c r="C25" s="348">
        <v>2021</v>
      </c>
      <c r="D25" s="221" t="s">
        <v>44</v>
      </c>
      <c r="E25" s="221" t="s">
        <v>46</v>
      </c>
      <c r="F25" s="221" t="s">
        <v>15</v>
      </c>
      <c r="G25" s="221" t="s">
        <v>42</v>
      </c>
      <c r="H25" s="221">
        <v>0</v>
      </c>
    </row>
    <row r="26" spans="2:8" ht="14.5" x14ac:dyDescent="0.35">
      <c r="B26" s="352" t="s">
        <v>144</v>
      </c>
      <c r="C26" s="348">
        <v>2021</v>
      </c>
      <c r="D26" s="351" t="s">
        <v>43</v>
      </c>
      <c r="E26" s="351" t="s">
        <v>41</v>
      </c>
      <c r="F26" s="351" t="s">
        <v>14</v>
      </c>
      <c r="G26" s="351" t="s">
        <v>16</v>
      </c>
      <c r="H26" s="351">
        <v>253</v>
      </c>
    </row>
    <row r="27" spans="2:8" ht="14.5" x14ac:dyDescent="0.35">
      <c r="B27" s="352" t="s">
        <v>144</v>
      </c>
      <c r="C27" s="348">
        <v>2021</v>
      </c>
      <c r="D27" s="221" t="s">
        <v>43</v>
      </c>
      <c r="E27" s="221" t="s">
        <v>41</v>
      </c>
      <c r="F27" s="221" t="s">
        <v>14</v>
      </c>
      <c r="G27" s="221" t="s">
        <v>42</v>
      </c>
      <c r="H27" s="221">
        <v>2</v>
      </c>
    </row>
    <row r="28" spans="2:8" ht="14.5" x14ac:dyDescent="0.35">
      <c r="B28" s="352" t="s">
        <v>144</v>
      </c>
      <c r="C28" s="348">
        <v>2021</v>
      </c>
      <c r="D28" s="221" t="s">
        <v>43</v>
      </c>
      <c r="E28" s="221" t="s">
        <v>41</v>
      </c>
      <c r="F28" s="221" t="s">
        <v>15</v>
      </c>
      <c r="G28" s="221" t="s">
        <v>16</v>
      </c>
      <c r="H28" s="221">
        <v>0</v>
      </c>
    </row>
    <row r="29" spans="2:8" ht="14.5" x14ac:dyDescent="0.35">
      <c r="B29" s="352" t="s">
        <v>144</v>
      </c>
      <c r="C29" s="348">
        <v>2021</v>
      </c>
      <c r="D29" s="221" t="s">
        <v>43</v>
      </c>
      <c r="E29" s="221" t="s">
        <v>41</v>
      </c>
      <c r="F29" s="221" t="s">
        <v>15</v>
      </c>
      <c r="G29" s="221" t="s">
        <v>42</v>
      </c>
      <c r="H29" s="221">
        <v>0</v>
      </c>
    </row>
    <row r="30" spans="2:8" ht="14.5" x14ac:dyDescent="0.35">
      <c r="B30" s="352" t="s">
        <v>144</v>
      </c>
      <c r="C30" s="348">
        <v>2021</v>
      </c>
      <c r="D30" s="221" t="s">
        <v>43</v>
      </c>
      <c r="E30" s="221" t="s">
        <v>45</v>
      </c>
      <c r="F30" s="221" t="s">
        <v>14</v>
      </c>
      <c r="G30" s="221" t="s">
        <v>16</v>
      </c>
      <c r="H30" s="221">
        <v>0</v>
      </c>
    </row>
    <row r="31" spans="2:8" ht="14.5" x14ac:dyDescent="0.35">
      <c r="B31" s="352" t="s">
        <v>144</v>
      </c>
      <c r="C31" s="348">
        <v>2021</v>
      </c>
      <c r="D31" s="221" t="s">
        <v>43</v>
      </c>
      <c r="E31" s="221" t="s">
        <v>45</v>
      </c>
      <c r="F31" s="221" t="s">
        <v>14</v>
      </c>
      <c r="G31" s="221" t="s">
        <v>42</v>
      </c>
      <c r="H31" s="221">
        <v>0</v>
      </c>
    </row>
    <row r="32" spans="2:8" ht="14.5" x14ac:dyDescent="0.35">
      <c r="B32" s="352" t="s">
        <v>144</v>
      </c>
      <c r="C32" s="348">
        <v>2021</v>
      </c>
      <c r="D32" s="221" t="s">
        <v>43</v>
      </c>
      <c r="E32" s="221" t="s">
        <v>45</v>
      </c>
      <c r="F32" s="221" t="s">
        <v>15</v>
      </c>
      <c r="G32" s="221" t="s">
        <v>16</v>
      </c>
      <c r="H32" s="221">
        <v>0</v>
      </c>
    </row>
    <row r="33" spans="2:8" ht="14.5" x14ac:dyDescent="0.35">
      <c r="B33" s="352" t="s">
        <v>144</v>
      </c>
      <c r="C33" s="348">
        <v>2021</v>
      </c>
      <c r="D33" s="221" t="s">
        <v>43</v>
      </c>
      <c r="E33" s="221" t="s">
        <v>45</v>
      </c>
      <c r="F33" s="221" t="s">
        <v>15</v>
      </c>
      <c r="G33" s="221" t="s">
        <v>42</v>
      </c>
      <c r="H33" s="221">
        <v>0</v>
      </c>
    </row>
    <row r="34" spans="2:8" ht="14.5" x14ac:dyDescent="0.35">
      <c r="B34" s="352" t="s">
        <v>144</v>
      </c>
      <c r="C34" s="348">
        <v>2021</v>
      </c>
      <c r="D34" s="221" t="s">
        <v>43</v>
      </c>
      <c r="E34" s="221" t="s">
        <v>46</v>
      </c>
      <c r="F34" s="221" t="s">
        <v>14</v>
      </c>
      <c r="G34" s="221" t="s">
        <v>16</v>
      </c>
      <c r="H34" s="221">
        <v>287</v>
      </c>
    </row>
    <row r="35" spans="2:8" ht="14.5" x14ac:dyDescent="0.35">
      <c r="B35" s="352" t="s">
        <v>144</v>
      </c>
      <c r="C35" s="348">
        <v>2021</v>
      </c>
      <c r="D35" s="221" t="s">
        <v>43</v>
      </c>
      <c r="E35" s="221" t="s">
        <v>46</v>
      </c>
      <c r="F35" s="221" t="s">
        <v>14</v>
      </c>
      <c r="G35" s="221" t="s">
        <v>42</v>
      </c>
      <c r="H35" s="221">
        <v>9</v>
      </c>
    </row>
    <row r="36" spans="2:8" ht="14.5" x14ac:dyDescent="0.35">
      <c r="B36" s="352" t="s">
        <v>144</v>
      </c>
      <c r="C36" s="348">
        <v>2021</v>
      </c>
      <c r="D36" s="221" t="s">
        <v>43</v>
      </c>
      <c r="E36" s="221" t="s">
        <v>46</v>
      </c>
      <c r="F36" s="221" t="s">
        <v>15</v>
      </c>
      <c r="G36" s="221" t="s">
        <v>16</v>
      </c>
      <c r="H36" s="221">
        <v>0</v>
      </c>
    </row>
    <row r="37" spans="2:8" ht="14.5" x14ac:dyDescent="0.35">
      <c r="B37" s="352" t="s">
        <v>144</v>
      </c>
      <c r="C37" s="348">
        <v>2021</v>
      </c>
      <c r="D37" s="221" t="s">
        <v>43</v>
      </c>
      <c r="E37" s="221" t="s">
        <v>46</v>
      </c>
      <c r="F37" s="221" t="s">
        <v>15</v>
      </c>
      <c r="G37" s="221" t="s">
        <v>42</v>
      </c>
      <c r="H37" s="221">
        <v>0</v>
      </c>
    </row>
    <row r="38" spans="2:8" ht="14.5" x14ac:dyDescent="0.35">
      <c r="B38" s="352" t="s">
        <v>144</v>
      </c>
      <c r="C38" s="348">
        <v>2021</v>
      </c>
      <c r="D38" s="225" t="s">
        <v>44</v>
      </c>
      <c r="E38" s="225" t="s">
        <v>41</v>
      </c>
      <c r="F38" s="225" t="s">
        <v>14</v>
      </c>
      <c r="G38" s="225" t="s">
        <v>16</v>
      </c>
      <c r="H38" s="225">
        <v>157</v>
      </c>
    </row>
    <row r="39" spans="2:8" ht="14.5" x14ac:dyDescent="0.35">
      <c r="B39" s="352" t="s">
        <v>144</v>
      </c>
      <c r="C39" s="348">
        <v>2021</v>
      </c>
      <c r="D39" s="221" t="s">
        <v>44</v>
      </c>
      <c r="E39" s="221" t="s">
        <v>41</v>
      </c>
      <c r="F39" s="221" t="s">
        <v>14</v>
      </c>
      <c r="G39" s="221" t="s">
        <v>42</v>
      </c>
      <c r="H39" s="221">
        <v>103</v>
      </c>
    </row>
    <row r="40" spans="2:8" ht="14.5" x14ac:dyDescent="0.35">
      <c r="B40" s="352" t="s">
        <v>144</v>
      </c>
      <c r="C40" s="348">
        <v>2021</v>
      </c>
      <c r="D40" s="221" t="s">
        <v>44</v>
      </c>
      <c r="E40" s="221" t="s">
        <v>41</v>
      </c>
      <c r="F40" s="221" t="s">
        <v>15</v>
      </c>
      <c r="G40" s="221" t="s">
        <v>16</v>
      </c>
      <c r="H40" s="221">
        <v>4</v>
      </c>
    </row>
    <row r="41" spans="2:8" ht="14.5" x14ac:dyDescent="0.35">
      <c r="B41" s="352" t="s">
        <v>144</v>
      </c>
      <c r="C41" s="348">
        <v>2021</v>
      </c>
      <c r="D41" s="221" t="s">
        <v>44</v>
      </c>
      <c r="E41" s="221" t="s">
        <v>41</v>
      </c>
      <c r="F41" s="221" t="s">
        <v>15</v>
      </c>
      <c r="G41" s="221" t="s">
        <v>42</v>
      </c>
      <c r="H41" s="221">
        <v>1</v>
      </c>
    </row>
    <row r="42" spans="2:8" ht="14.5" x14ac:dyDescent="0.35">
      <c r="B42" s="352" t="s">
        <v>144</v>
      </c>
      <c r="C42" s="348">
        <v>2021</v>
      </c>
      <c r="D42" s="221" t="s">
        <v>44</v>
      </c>
      <c r="E42" s="221" t="s">
        <v>45</v>
      </c>
      <c r="F42" s="221" t="s">
        <v>14</v>
      </c>
      <c r="G42" s="221" t="s">
        <v>16</v>
      </c>
      <c r="H42" s="221">
        <v>0</v>
      </c>
    </row>
    <row r="43" spans="2:8" ht="14.5" x14ac:dyDescent="0.35">
      <c r="B43" s="352" t="s">
        <v>144</v>
      </c>
      <c r="C43" s="348">
        <v>2021</v>
      </c>
      <c r="D43" s="221" t="s">
        <v>44</v>
      </c>
      <c r="E43" s="221" t="s">
        <v>45</v>
      </c>
      <c r="F43" s="221" t="s">
        <v>14</v>
      </c>
      <c r="G43" s="221" t="s">
        <v>42</v>
      </c>
      <c r="H43" s="221">
        <v>1</v>
      </c>
    </row>
    <row r="44" spans="2:8" ht="14.5" x14ac:dyDescent="0.35">
      <c r="B44" s="352" t="s">
        <v>144</v>
      </c>
      <c r="C44" s="348">
        <v>2021</v>
      </c>
      <c r="D44" s="221" t="s">
        <v>44</v>
      </c>
      <c r="E44" s="221" t="s">
        <v>45</v>
      </c>
      <c r="F44" s="221" t="s">
        <v>15</v>
      </c>
      <c r="G44" s="221" t="s">
        <v>16</v>
      </c>
      <c r="H44" s="221">
        <v>0</v>
      </c>
    </row>
    <row r="45" spans="2:8" ht="14.5" x14ac:dyDescent="0.35">
      <c r="B45" s="352" t="s">
        <v>144</v>
      </c>
      <c r="C45" s="348">
        <v>2021</v>
      </c>
      <c r="D45" s="221" t="s">
        <v>44</v>
      </c>
      <c r="E45" s="221" t="s">
        <v>45</v>
      </c>
      <c r="F45" s="221" t="s">
        <v>15</v>
      </c>
      <c r="G45" s="221" t="s">
        <v>42</v>
      </c>
      <c r="H45" s="221">
        <v>0</v>
      </c>
    </row>
    <row r="46" spans="2:8" ht="14.5" x14ac:dyDescent="0.35">
      <c r="B46" s="352" t="s">
        <v>144</v>
      </c>
      <c r="C46" s="348">
        <v>2021</v>
      </c>
      <c r="D46" s="221" t="s">
        <v>44</v>
      </c>
      <c r="E46" s="221" t="s">
        <v>46</v>
      </c>
      <c r="F46" s="221" t="s">
        <v>14</v>
      </c>
      <c r="G46" s="221" t="s">
        <v>16</v>
      </c>
      <c r="H46" s="221">
        <v>57</v>
      </c>
    </row>
    <row r="47" spans="2:8" ht="14.5" x14ac:dyDescent="0.35">
      <c r="B47" s="352" t="s">
        <v>144</v>
      </c>
      <c r="C47" s="348">
        <v>2021</v>
      </c>
      <c r="D47" s="221" t="s">
        <v>44</v>
      </c>
      <c r="E47" s="221" t="s">
        <v>46</v>
      </c>
      <c r="F47" s="221" t="s">
        <v>14</v>
      </c>
      <c r="G47" s="221" t="s">
        <v>42</v>
      </c>
      <c r="H47" s="221">
        <v>74</v>
      </c>
    </row>
    <row r="48" spans="2:8" ht="14.5" x14ac:dyDescent="0.35">
      <c r="B48" s="352" t="s">
        <v>144</v>
      </c>
      <c r="C48" s="348">
        <v>2021</v>
      </c>
      <c r="D48" s="221" t="s">
        <v>44</v>
      </c>
      <c r="E48" s="221" t="s">
        <v>46</v>
      </c>
      <c r="F48" s="221" t="s">
        <v>15</v>
      </c>
      <c r="G48" s="221" t="s">
        <v>16</v>
      </c>
      <c r="H48" s="221">
        <v>0</v>
      </c>
    </row>
    <row r="49" spans="2:8" ht="14.5" x14ac:dyDescent="0.35">
      <c r="B49" s="352" t="s">
        <v>144</v>
      </c>
      <c r="C49" s="348">
        <v>2021</v>
      </c>
      <c r="D49" s="221" t="s">
        <v>44</v>
      </c>
      <c r="E49" s="221" t="s">
        <v>46</v>
      </c>
      <c r="F49" s="221" t="s">
        <v>15</v>
      </c>
      <c r="G49" s="221" t="s">
        <v>42</v>
      </c>
      <c r="H49" s="221">
        <v>0</v>
      </c>
    </row>
    <row r="50" spans="2:8" ht="14.5" x14ac:dyDescent="0.35">
      <c r="B50" s="353" t="s">
        <v>169</v>
      </c>
      <c r="C50" s="348">
        <v>2021</v>
      </c>
      <c r="D50" s="351" t="s">
        <v>43</v>
      </c>
      <c r="E50" s="351" t="s">
        <v>41</v>
      </c>
      <c r="F50" s="351" t="s">
        <v>14</v>
      </c>
      <c r="G50" s="351" t="s">
        <v>16</v>
      </c>
      <c r="H50" s="351">
        <v>35</v>
      </c>
    </row>
    <row r="51" spans="2:8" ht="14.5" x14ac:dyDescent="0.35">
      <c r="B51" s="353" t="s">
        <v>169</v>
      </c>
      <c r="C51" s="348">
        <v>2021</v>
      </c>
      <c r="D51" s="221" t="s">
        <v>43</v>
      </c>
      <c r="E51" s="221" t="s">
        <v>41</v>
      </c>
      <c r="F51" s="221" t="s">
        <v>14</v>
      </c>
      <c r="G51" s="221" t="s">
        <v>42</v>
      </c>
      <c r="H51" s="221">
        <v>0</v>
      </c>
    </row>
    <row r="52" spans="2:8" ht="14.5" x14ac:dyDescent="0.35">
      <c r="B52" s="353" t="s">
        <v>169</v>
      </c>
      <c r="C52" s="348">
        <v>2021</v>
      </c>
      <c r="D52" s="221" t="s">
        <v>43</v>
      </c>
      <c r="E52" s="221" t="s">
        <v>41</v>
      </c>
      <c r="F52" s="221" t="s">
        <v>15</v>
      </c>
      <c r="G52" s="221" t="s">
        <v>16</v>
      </c>
      <c r="H52" s="221">
        <v>0</v>
      </c>
    </row>
    <row r="53" spans="2:8" ht="14.5" x14ac:dyDescent="0.35">
      <c r="B53" s="353" t="s">
        <v>169</v>
      </c>
      <c r="C53" s="348">
        <v>2021</v>
      </c>
      <c r="D53" s="221" t="s">
        <v>43</v>
      </c>
      <c r="E53" s="221" t="s">
        <v>41</v>
      </c>
      <c r="F53" s="221" t="s">
        <v>15</v>
      </c>
      <c r="G53" s="221" t="s">
        <v>42</v>
      </c>
      <c r="H53" s="221">
        <v>0</v>
      </c>
    </row>
    <row r="54" spans="2:8" ht="14.5" x14ac:dyDescent="0.35">
      <c r="B54" s="353" t="s">
        <v>169</v>
      </c>
      <c r="C54" s="348">
        <v>2021</v>
      </c>
      <c r="D54" s="221" t="s">
        <v>43</v>
      </c>
      <c r="E54" s="221" t="s">
        <v>45</v>
      </c>
      <c r="F54" s="221" t="s">
        <v>14</v>
      </c>
      <c r="G54" s="225" t="s">
        <v>16</v>
      </c>
      <c r="H54" s="221">
        <v>3</v>
      </c>
    </row>
    <row r="55" spans="2:8" ht="14.5" x14ac:dyDescent="0.35">
      <c r="B55" s="353" t="s">
        <v>169</v>
      </c>
      <c r="C55" s="348">
        <v>2021</v>
      </c>
      <c r="D55" s="221" t="s">
        <v>43</v>
      </c>
      <c r="E55" s="221" t="s">
        <v>45</v>
      </c>
      <c r="F55" s="221" t="s">
        <v>14</v>
      </c>
      <c r="G55" s="221" t="s">
        <v>42</v>
      </c>
      <c r="H55" s="221">
        <v>1</v>
      </c>
    </row>
    <row r="56" spans="2:8" ht="14.5" x14ac:dyDescent="0.35">
      <c r="B56" s="353" t="s">
        <v>169</v>
      </c>
      <c r="C56" s="348">
        <v>2021</v>
      </c>
      <c r="D56" s="221" t="s">
        <v>43</v>
      </c>
      <c r="E56" s="221" t="s">
        <v>45</v>
      </c>
      <c r="F56" s="221" t="s">
        <v>15</v>
      </c>
      <c r="G56" s="221" t="s">
        <v>16</v>
      </c>
      <c r="H56" s="221">
        <v>0</v>
      </c>
    </row>
    <row r="57" spans="2:8" ht="14.5" x14ac:dyDescent="0.35">
      <c r="B57" s="353" t="s">
        <v>169</v>
      </c>
      <c r="C57" s="348">
        <v>2021</v>
      </c>
      <c r="D57" s="221" t="s">
        <v>43</v>
      </c>
      <c r="E57" s="221" t="s">
        <v>45</v>
      </c>
      <c r="F57" s="221" t="s">
        <v>15</v>
      </c>
      <c r="G57" s="221" t="s">
        <v>42</v>
      </c>
      <c r="H57" s="221">
        <v>0</v>
      </c>
    </row>
    <row r="58" spans="2:8" ht="14.5" x14ac:dyDescent="0.35">
      <c r="B58" s="353" t="s">
        <v>169</v>
      </c>
      <c r="C58" s="348">
        <v>2021</v>
      </c>
      <c r="D58" s="221" t="s">
        <v>43</v>
      </c>
      <c r="E58" s="221" t="s">
        <v>46</v>
      </c>
      <c r="F58" s="221" t="s">
        <v>14</v>
      </c>
      <c r="G58" s="221" t="s">
        <v>16</v>
      </c>
      <c r="H58" s="221">
        <v>115</v>
      </c>
    </row>
    <row r="59" spans="2:8" ht="14.5" x14ac:dyDescent="0.35">
      <c r="B59" s="353" t="s">
        <v>169</v>
      </c>
      <c r="C59" s="348">
        <v>2021</v>
      </c>
      <c r="D59" s="221" t="s">
        <v>43</v>
      </c>
      <c r="E59" s="221" t="s">
        <v>46</v>
      </c>
      <c r="F59" s="221" t="s">
        <v>14</v>
      </c>
      <c r="G59" s="221" t="s">
        <v>42</v>
      </c>
      <c r="H59" s="221">
        <v>5</v>
      </c>
    </row>
    <row r="60" spans="2:8" ht="14.5" x14ac:dyDescent="0.35">
      <c r="B60" s="353" t="s">
        <v>169</v>
      </c>
      <c r="C60" s="348">
        <v>2021</v>
      </c>
      <c r="D60" s="221" t="s">
        <v>43</v>
      </c>
      <c r="E60" s="221" t="s">
        <v>46</v>
      </c>
      <c r="F60" s="221" t="s">
        <v>15</v>
      </c>
      <c r="G60" s="221" t="s">
        <v>16</v>
      </c>
      <c r="H60" s="221">
        <v>0</v>
      </c>
    </row>
    <row r="61" spans="2:8" ht="14.5" x14ac:dyDescent="0.35">
      <c r="B61" s="353" t="s">
        <v>169</v>
      </c>
      <c r="C61" s="348">
        <v>2021</v>
      </c>
      <c r="D61" s="221" t="s">
        <v>43</v>
      </c>
      <c r="E61" s="221" t="s">
        <v>46</v>
      </c>
      <c r="F61" s="221" t="s">
        <v>15</v>
      </c>
      <c r="G61" s="221" t="s">
        <v>42</v>
      </c>
      <c r="H61" s="221">
        <v>0</v>
      </c>
    </row>
    <row r="62" spans="2:8" ht="14.5" x14ac:dyDescent="0.35">
      <c r="B62" s="353" t="s">
        <v>169</v>
      </c>
      <c r="C62" s="348">
        <v>2021</v>
      </c>
      <c r="D62" s="225" t="s">
        <v>44</v>
      </c>
      <c r="E62" s="225" t="s">
        <v>41</v>
      </c>
      <c r="F62" s="225" t="s">
        <v>14</v>
      </c>
      <c r="G62" s="225" t="s">
        <v>16</v>
      </c>
      <c r="H62" s="225">
        <v>71</v>
      </c>
    </row>
    <row r="63" spans="2:8" ht="14.5" x14ac:dyDescent="0.35">
      <c r="B63" s="353" t="s">
        <v>169</v>
      </c>
      <c r="C63" s="348">
        <v>2021</v>
      </c>
      <c r="D63" s="221" t="s">
        <v>44</v>
      </c>
      <c r="E63" s="221" t="s">
        <v>41</v>
      </c>
      <c r="F63" s="221" t="s">
        <v>14</v>
      </c>
      <c r="G63" s="221" t="s">
        <v>42</v>
      </c>
      <c r="H63" s="221">
        <v>23</v>
      </c>
    </row>
    <row r="64" spans="2:8" ht="14.5" x14ac:dyDescent="0.35">
      <c r="B64" s="353" t="s">
        <v>169</v>
      </c>
      <c r="C64" s="348">
        <v>2021</v>
      </c>
      <c r="D64" s="221" t="s">
        <v>44</v>
      </c>
      <c r="E64" s="221" t="s">
        <v>41</v>
      </c>
      <c r="F64" s="221" t="s">
        <v>15</v>
      </c>
      <c r="G64" s="221" t="s">
        <v>16</v>
      </c>
      <c r="H64" s="221">
        <v>0</v>
      </c>
    </row>
    <row r="65" spans="2:8" ht="14.5" x14ac:dyDescent="0.35">
      <c r="B65" s="353" t="s">
        <v>169</v>
      </c>
      <c r="C65" s="348">
        <v>2021</v>
      </c>
      <c r="D65" s="221" t="s">
        <v>44</v>
      </c>
      <c r="E65" s="221" t="s">
        <v>41</v>
      </c>
      <c r="F65" s="221" t="s">
        <v>15</v>
      </c>
      <c r="G65" s="221" t="s">
        <v>42</v>
      </c>
      <c r="H65" s="221">
        <v>0</v>
      </c>
    </row>
    <row r="66" spans="2:8" ht="14.5" x14ac:dyDescent="0.35">
      <c r="B66" s="353" t="s">
        <v>169</v>
      </c>
      <c r="C66" s="348">
        <v>2021</v>
      </c>
      <c r="D66" s="221" t="s">
        <v>44</v>
      </c>
      <c r="E66" s="221" t="s">
        <v>45</v>
      </c>
      <c r="F66" s="221" t="s">
        <v>14</v>
      </c>
      <c r="G66" s="221" t="s">
        <v>16</v>
      </c>
      <c r="H66" s="221">
        <v>11</v>
      </c>
    </row>
    <row r="67" spans="2:8" ht="14.5" x14ac:dyDescent="0.35">
      <c r="B67" s="353" t="s">
        <v>169</v>
      </c>
      <c r="C67" s="348">
        <v>2021</v>
      </c>
      <c r="D67" s="221" t="s">
        <v>44</v>
      </c>
      <c r="E67" s="221" t="s">
        <v>45</v>
      </c>
      <c r="F67" s="221" t="s">
        <v>14</v>
      </c>
      <c r="G67" s="221" t="s">
        <v>42</v>
      </c>
      <c r="H67" s="221">
        <v>3</v>
      </c>
    </row>
    <row r="68" spans="2:8" ht="14.5" x14ac:dyDescent="0.35">
      <c r="B68" s="353" t="s">
        <v>169</v>
      </c>
      <c r="C68" s="348">
        <v>2021</v>
      </c>
      <c r="D68" s="221" t="s">
        <v>44</v>
      </c>
      <c r="E68" s="221" t="s">
        <v>45</v>
      </c>
      <c r="F68" s="221" t="s">
        <v>15</v>
      </c>
      <c r="G68" s="221" t="s">
        <v>16</v>
      </c>
      <c r="H68" s="221">
        <v>0</v>
      </c>
    </row>
    <row r="69" spans="2:8" ht="14.5" x14ac:dyDescent="0.35">
      <c r="B69" s="353" t="s">
        <v>169</v>
      </c>
      <c r="C69" s="348">
        <v>2021</v>
      </c>
      <c r="D69" s="221" t="s">
        <v>44</v>
      </c>
      <c r="E69" s="221" t="s">
        <v>45</v>
      </c>
      <c r="F69" s="221" t="s">
        <v>15</v>
      </c>
      <c r="G69" s="221" t="s">
        <v>42</v>
      </c>
      <c r="H69" s="221">
        <v>0</v>
      </c>
    </row>
    <row r="70" spans="2:8" ht="14.5" x14ac:dyDescent="0.35">
      <c r="B70" s="353" t="s">
        <v>169</v>
      </c>
      <c r="C70" s="348">
        <v>2021</v>
      </c>
      <c r="D70" s="221" t="s">
        <v>44</v>
      </c>
      <c r="E70" s="221" t="s">
        <v>46</v>
      </c>
      <c r="F70" s="221" t="s">
        <v>14</v>
      </c>
      <c r="G70" s="221" t="s">
        <v>16</v>
      </c>
      <c r="H70" s="221">
        <v>14</v>
      </c>
    </row>
    <row r="71" spans="2:8" ht="14.5" x14ac:dyDescent="0.35">
      <c r="B71" s="353" t="s">
        <v>169</v>
      </c>
      <c r="C71" s="348">
        <v>2021</v>
      </c>
      <c r="D71" s="221" t="s">
        <v>44</v>
      </c>
      <c r="E71" s="221" t="s">
        <v>46</v>
      </c>
      <c r="F71" s="221" t="s">
        <v>14</v>
      </c>
      <c r="G71" s="221" t="s">
        <v>42</v>
      </c>
      <c r="H71" s="221">
        <v>6</v>
      </c>
    </row>
    <row r="72" spans="2:8" ht="14.5" x14ac:dyDescent="0.35">
      <c r="B72" s="353" t="s">
        <v>169</v>
      </c>
      <c r="C72" s="348">
        <v>2021</v>
      </c>
      <c r="D72" s="221" t="s">
        <v>44</v>
      </c>
      <c r="E72" s="221" t="s">
        <v>46</v>
      </c>
      <c r="F72" s="221" t="s">
        <v>15</v>
      </c>
      <c r="G72" s="221" t="s">
        <v>16</v>
      </c>
      <c r="H72" s="221">
        <v>0</v>
      </c>
    </row>
    <row r="73" spans="2:8" ht="14.5" x14ac:dyDescent="0.35">
      <c r="B73" s="353" t="s">
        <v>169</v>
      </c>
      <c r="C73" s="348">
        <v>2021</v>
      </c>
      <c r="D73" s="221" t="s">
        <v>44</v>
      </c>
      <c r="E73" s="221" t="s">
        <v>46</v>
      </c>
      <c r="F73" s="221" t="s">
        <v>15</v>
      </c>
      <c r="G73" s="221" t="s">
        <v>42</v>
      </c>
      <c r="H73" s="221">
        <v>0</v>
      </c>
    </row>
    <row r="74" spans="2:8" ht="30" customHeight="1" x14ac:dyDescent="0.35">
      <c r="B74" s="354" t="s">
        <v>210</v>
      </c>
      <c r="C74" s="348">
        <v>2021</v>
      </c>
      <c r="D74" s="351" t="s">
        <v>43</v>
      </c>
      <c r="E74" s="351" t="s">
        <v>41</v>
      </c>
      <c r="F74" s="351" t="s">
        <v>14</v>
      </c>
      <c r="G74" s="351" t="s">
        <v>16</v>
      </c>
      <c r="H74" s="351">
        <v>0</v>
      </c>
    </row>
    <row r="75" spans="2:8" ht="14.5" x14ac:dyDescent="0.35">
      <c r="B75" s="354" t="s">
        <v>210</v>
      </c>
      <c r="C75" s="348">
        <v>2021</v>
      </c>
      <c r="D75" s="225" t="s">
        <v>43</v>
      </c>
      <c r="E75" s="225" t="s">
        <v>41</v>
      </c>
      <c r="F75" s="225" t="s">
        <v>14</v>
      </c>
      <c r="G75" s="225" t="s">
        <v>42</v>
      </c>
      <c r="H75" s="225">
        <v>0</v>
      </c>
    </row>
    <row r="76" spans="2:8" ht="14.5" x14ac:dyDescent="0.35">
      <c r="B76" s="354" t="s">
        <v>210</v>
      </c>
      <c r="C76" s="348">
        <v>2021</v>
      </c>
      <c r="D76" s="225" t="s">
        <v>43</v>
      </c>
      <c r="E76" s="225" t="s">
        <v>41</v>
      </c>
      <c r="F76" s="225" t="s">
        <v>15</v>
      </c>
      <c r="G76" s="225" t="s">
        <v>16</v>
      </c>
      <c r="H76" s="225">
        <v>0</v>
      </c>
    </row>
    <row r="77" spans="2:8" ht="14.5" x14ac:dyDescent="0.35">
      <c r="B77" s="354" t="s">
        <v>210</v>
      </c>
      <c r="C77" s="348">
        <v>2021</v>
      </c>
      <c r="D77" s="225" t="s">
        <v>43</v>
      </c>
      <c r="E77" s="225" t="s">
        <v>41</v>
      </c>
      <c r="F77" s="225" t="s">
        <v>15</v>
      </c>
      <c r="G77" s="225" t="s">
        <v>42</v>
      </c>
      <c r="H77" s="225">
        <v>0</v>
      </c>
    </row>
    <row r="78" spans="2:8" ht="14.5" x14ac:dyDescent="0.35">
      <c r="B78" s="354" t="s">
        <v>210</v>
      </c>
      <c r="C78" s="348">
        <v>2021</v>
      </c>
      <c r="D78" s="225" t="s">
        <v>43</v>
      </c>
      <c r="E78" s="225" t="s">
        <v>45</v>
      </c>
      <c r="F78" s="225" t="s">
        <v>14</v>
      </c>
      <c r="G78" s="225" t="s">
        <v>16</v>
      </c>
      <c r="H78" s="225">
        <v>2</v>
      </c>
    </row>
    <row r="79" spans="2:8" ht="14.5" x14ac:dyDescent="0.35">
      <c r="B79" s="354" t="s">
        <v>210</v>
      </c>
      <c r="C79" s="348">
        <v>2021</v>
      </c>
      <c r="D79" s="225" t="s">
        <v>43</v>
      </c>
      <c r="E79" s="225" t="s">
        <v>45</v>
      </c>
      <c r="F79" s="225" t="s">
        <v>14</v>
      </c>
      <c r="G79" s="225" t="s">
        <v>42</v>
      </c>
      <c r="H79" s="225">
        <v>0</v>
      </c>
    </row>
    <row r="80" spans="2:8" ht="14.5" x14ac:dyDescent="0.35">
      <c r="B80" s="354" t="s">
        <v>210</v>
      </c>
      <c r="C80" s="348">
        <v>2021</v>
      </c>
      <c r="D80" s="225" t="s">
        <v>43</v>
      </c>
      <c r="E80" s="225" t="s">
        <v>45</v>
      </c>
      <c r="F80" s="225" t="s">
        <v>15</v>
      </c>
      <c r="G80" s="225" t="s">
        <v>16</v>
      </c>
      <c r="H80" s="225">
        <v>0</v>
      </c>
    </row>
    <row r="81" spans="2:8" ht="14.5" x14ac:dyDescent="0.35">
      <c r="B81" s="354" t="s">
        <v>210</v>
      </c>
      <c r="C81" s="348">
        <v>2021</v>
      </c>
      <c r="D81" s="225" t="s">
        <v>43</v>
      </c>
      <c r="E81" s="225" t="s">
        <v>45</v>
      </c>
      <c r="F81" s="225" t="s">
        <v>15</v>
      </c>
      <c r="G81" s="225" t="s">
        <v>42</v>
      </c>
      <c r="H81" s="225">
        <v>0</v>
      </c>
    </row>
    <row r="82" spans="2:8" ht="14.5" x14ac:dyDescent="0.35">
      <c r="B82" s="354" t="s">
        <v>210</v>
      </c>
      <c r="C82" s="348">
        <v>2021</v>
      </c>
      <c r="D82" s="225" t="s">
        <v>43</v>
      </c>
      <c r="E82" s="225" t="s">
        <v>46</v>
      </c>
      <c r="F82" s="225" t="s">
        <v>14</v>
      </c>
      <c r="G82" s="225" t="s">
        <v>16</v>
      </c>
      <c r="H82" s="225">
        <v>0</v>
      </c>
    </row>
    <row r="83" spans="2:8" ht="14.5" x14ac:dyDescent="0.35">
      <c r="B83" s="354" t="s">
        <v>210</v>
      </c>
      <c r="C83" s="348">
        <v>2021</v>
      </c>
      <c r="D83" s="225" t="s">
        <v>43</v>
      </c>
      <c r="E83" s="225" t="s">
        <v>46</v>
      </c>
      <c r="F83" s="225" t="s">
        <v>14</v>
      </c>
      <c r="G83" s="225" t="s">
        <v>42</v>
      </c>
      <c r="H83" s="225">
        <v>0</v>
      </c>
    </row>
    <row r="84" spans="2:8" ht="14.5" x14ac:dyDescent="0.35">
      <c r="B84" s="354" t="s">
        <v>210</v>
      </c>
      <c r="C84" s="348">
        <v>2021</v>
      </c>
      <c r="D84" s="225" t="s">
        <v>43</v>
      </c>
      <c r="E84" s="225" t="s">
        <v>46</v>
      </c>
      <c r="F84" s="225" t="s">
        <v>15</v>
      </c>
      <c r="G84" s="225" t="s">
        <v>16</v>
      </c>
      <c r="H84" s="225">
        <v>0</v>
      </c>
    </row>
    <row r="85" spans="2:8" ht="14.5" x14ac:dyDescent="0.35">
      <c r="B85" s="354" t="s">
        <v>210</v>
      </c>
      <c r="C85" s="348">
        <v>2021</v>
      </c>
      <c r="D85" s="225" t="s">
        <v>43</v>
      </c>
      <c r="E85" s="225" t="s">
        <v>46</v>
      </c>
      <c r="F85" s="225" t="s">
        <v>15</v>
      </c>
      <c r="G85" s="225" t="s">
        <v>42</v>
      </c>
      <c r="H85" s="225">
        <v>0</v>
      </c>
    </row>
    <row r="86" spans="2:8" ht="14.5" x14ac:dyDescent="0.35">
      <c r="B86" s="354" t="s">
        <v>210</v>
      </c>
      <c r="C86" s="348">
        <v>2021</v>
      </c>
      <c r="D86" s="225" t="s">
        <v>44</v>
      </c>
      <c r="E86" s="225" t="s">
        <v>41</v>
      </c>
      <c r="F86" s="225" t="s">
        <v>14</v>
      </c>
      <c r="G86" s="225" t="s">
        <v>16</v>
      </c>
      <c r="H86" s="225">
        <v>0</v>
      </c>
    </row>
    <row r="87" spans="2:8" ht="14.5" x14ac:dyDescent="0.35">
      <c r="B87" s="354" t="s">
        <v>210</v>
      </c>
      <c r="C87" s="348">
        <v>2021</v>
      </c>
      <c r="D87" s="225" t="s">
        <v>44</v>
      </c>
      <c r="E87" s="225" t="s">
        <v>41</v>
      </c>
      <c r="F87" s="225" t="s">
        <v>14</v>
      </c>
      <c r="G87" s="225" t="s">
        <v>42</v>
      </c>
      <c r="H87" s="225">
        <v>0</v>
      </c>
    </row>
    <row r="88" spans="2:8" ht="14.5" x14ac:dyDescent="0.35">
      <c r="B88" s="354" t="s">
        <v>210</v>
      </c>
      <c r="C88" s="348">
        <v>2021</v>
      </c>
      <c r="D88" s="225" t="s">
        <v>44</v>
      </c>
      <c r="E88" s="225" t="s">
        <v>41</v>
      </c>
      <c r="F88" s="225" t="s">
        <v>15</v>
      </c>
      <c r="G88" s="225" t="s">
        <v>16</v>
      </c>
      <c r="H88" s="225">
        <v>0</v>
      </c>
    </row>
    <row r="89" spans="2:8" ht="14.5" x14ac:dyDescent="0.35">
      <c r="B89" s="354" t="s">
        <v>210</v>
      </c>
      <c r="C89" s="348">
        <v>2021</v>
      </c>
      <c r="D89" s="225" t="s">
        <v>44</v>
      </c>
      <c r="E89" s="225" t="s">
        <v>41</v>
      </c>
      <c r="F89" s="225" t="s">
        <v>15</v>
      </c>
      <c r="G89" s="225" t="s">
        <v>42</v>
      </c>
      <c r="H89" s="225">
        <v>0</v>
      </c>
    </row>
    <row r="90" spans="2:8" ht="14.5" x14ac:dyDescent="0.35">
      <c r="B90" s="354" t="s">
        <v>210</v>
      </c>
      <c r="C90" s="348">
        <v>2021</v>
      </c>
      <c r="D90" s="225" t="s">
        <v>44</v>
      </c>
      <c r="E90" s="225" t="s">
        <v>45</v>
      </c>
      <c r="F90" s="225" t="s">
        <v>14</v>
      </c>
      <c r="G90" s="225" t="s">
        <v>16</v>
      </c>
      <c r="H90" s="225">
        <v>1</v>
      </c>
    </row>
    <row r="91" spans="2:8" ht="14.5" x14ac:dyDescent="0.35">
      <c r="B91" s="354" t="s">
        <v>210</v>
      </c>
      <c r="C91" s="348">
        <v>2021</v>
      </c>
      <c r="D91" s="225" t="s">
        <v>44</v>
      </c>
      <c r="E91" s="225" t="s">
        <v>45</v>
      </c>
      <c r="F91" s="225" t="s">
        <v>14</v>
      </c>
      <c r="G91" s="225" t="s">
        <v>42</v>
      </c>
      <c r="H91" s="225">
        <v>0</v>
      </c>
    </row>
    <row r="92" spans="2:8" ht="14.5" x14ac:dyDescent="0.35">
      <c r="B92" s="354" t="s">
        <v>210</v>
      </c>
      <c r="C92" s="348">
        <v>2021</v>
      </c>
      <c r="D92" s="225" t="s">
        <v>44</v>
      </c>
      <c r="E92" s="225" t="s">
        <v>45</v>
      </c>
      <c r="F92" s="225" t="s">
        <v>15</v>
      </c>
      <c r="G92" s="225" t="s">
        <v>16</v>
      </c>
      <c r="H92" s="225">
        <v>4</v>
      </c>
    </row>
    <row r="93" spans="2:8" ht="14.5" x14ac:dyDescent="0.35">
      <c r="B93" s="354" t="s">
        <v>210</v>
      </c>
      <c r="C93" s="348">
        <v>2021</v>
      </c>
      <c r="D93" s="225" t="s">
        <v>44</v>
      </c>
      <c r="E93" s="225" t="s">
        <v>45</v>
      </c>
      <c r="F93" s="225" t="s">
        <v>15</v>
      </c>
      <c r="G93" s="225" t="s">
        <v>42</v>
      </c>
      <c r="H93" s="225">
        <v>0</v>
      </c>
    </row>
    <row r="94" spans="2:8" ht="14.5" x14ac:dyDescent="0.35">
      <c r="B94" s="354" t="s">
        <v>210</v>
      </c>
      <c r="C94" s="348">
        <v>2021</v>
      </c>
      <c r="D94" s="225" t="s">
        <v>44</v>
      </c>
      <c r="E94" s="225" t="s">
        <v>46</v>
      </c>
      <c r="F94" s="225" t="s">
        <v>14</v>
      </c>
      <c r="G94" s="225" t="s">
        <v>16</v>
      </c>
      <c r="H94" s="225">
        <v>49</v>
      </c>
    </row>
    <row r="95" spans="2:8" ht="14.5" x14ac:dyDescent="0.35">
      <c r="B95" s="354" t="s">
        <v>210</v>
      </c>
      <c r="C95" s="348">
        <v>2021</v>
      </c>
      <c r="D95" s="225" t="s">
        <v>44</v>
      </c>
      <c r="E95" s="225" t="s">
        <v>46</v>
      </c>
      <c r="F95" s="225" t="s">
        <v>14</v>
      </c>
      <c r="G95" s="225" t="s">
        <v>42</v>
      </c>
      <c r="H95" s="225">
        <v>1</v>
      </c>
    </row>
    <row r="96" spans="2:8" ht="14.5" x14ac:dyDescent="0.35">
      <c r="B96" s="354" t="s">
        <v>210</v>
      </c>
      <c r="C96" s="348">
        <v>2021</v>
      </c>
      <c r="D96" s="225" t="s">
        <v>44</v>
      </c>
      <c r="E96" s="225" t="s">
        <v>46</v>
      </c>
      <c r="F96" s="225" t="s">
        <v>15</v>
      </c>
      <c r="G96" s="225" t="s">
        <v>16</v>
      </c>
      <c r="H96" s="225">
        <v>0</v>
      </c>
    </row>
    <row r="97" spans="2:8" ht="14.5" x14ac:dyDescent="0.35">
      <c r="B97" s="354" t="s">
        <v>210</v>
      </c>
      <c r="C97" s="348">
        <v>2021</v>
      </c>
      <c r="D97" s="225" t="s">
        <v>44</v>
      </c>
      <c r="E97" s="225" t="s">
        <v>46</v>
      </c>
      <c r="F97" s="225" t="s">
        <v>15</v>
      </c>
      <c r="G97" s="225" t="s">
        <v>42</v>
      </c>
      <c r="H97" s="225">
        <v>0</v>
      </c>
    </row>
    <row r="98" spans="2:8" ht="32.25" customHeight="1" x14ac:dyDescent="0.35">
      <c r="B98" s="350" t="s">
        <v>237</v>
      </c>
      <c r="C98" s="348">
        <v>2021</v>
      </c>
      <c r="D98" s="351" t="s">
        <v>43</v>
      </c>
      <c r="E98" s="351" t="s">
        <v>41</v>
      </c>
      <c r="F98" s="351" t="s">
        <v>14</v>
      </c>
      <c r="G98" s="351" t="s">
        <v>16</v>
      </c>
      <c r="H98" s="351">
        <v>14</v>
      </c>
    </row>
    <row r="99" spans="2:8" ht="14.5" x14ac:dyDescent="0.35">
      <c r="B99" s="350" t="s">
        <v>237</v>
      </c>
      <c r="C99" s="348">
        <v>2021</v>
      </c>
      <c r="D99" s="221" t="s">
        <v>43</v>
      </c>
      <c r="E99" s="221" t="s">
        <v>41</v>
      </c>
      <c r="F99" s="221" t="s">
        <v>14</v>
      </c>
      <c r="G99" s="221" t="s">
        <v>42</v>
      </c>
      <c r="H99" s="221">
        <v>0</v>
      </c>
    </row>
    <row r="100" spans="2:8" ht="14.5" x14ac:dyDescent="0.35">
      <c r="B100" s="350" t="s">
        <v>237</v>
      </c>
      <c r="C100" s="348">
        <v>2021</v>
      </c>
      <c r="D100" s="221" t="s">
        <v>43</v>
      </c>
      <c r="E100" s="221" t="s">
        <v>41</v>
      </c>
      <c r="F100" s="221" t="s">
        <v>15</v>
      </c>
      <c r="G100" s="221" t="s">
        <v>16</v>
      </c>
      <c r="H100" s="221">
        <v>0</v>
      </c>
    </row>
    <row r="101" spans="2:8" ht="14.5" x14ac:dyDescent="0.35">
      <c r="B101" s="350" t="s">
        <v>237</v>
      </c>
      <c r="C101" s="348">
        <v>2021</v>
      </c>
      <c r="D101" s="221" t="s">
        <v>43</v>
      </c>
      <c r="E101" s="221" t="s">
        <v>41</v>
      </c>
      <c r="F101" s="221" t="s">
        <v>15</v>
      </c>
      <c r="G101" s="221" t="s">
        <v>42</v>
      </c>
      <c r="H101" s="221">
        <v>0</v>
      </c>
    </row>
    <row r="102" spans="2:8" ht="14.5" x14ac:dyDescent="0.35">
      <c r="B102" s="350" t="s">
        <v>237</v>
      </c>
      <c r="C102" s="348">
        <v>2021</v>
      </c>
      <c r="D102" s="221" t="s">
        <v>43</v>
      </c>
      <c r="E102" s="221" t="s">
        <v>45</v>
      </c>
      <c r="F102" s="221" t="s">
        <v>14</v>
      </c>
      <c r="G102" s="221" t="s">
        <v>16</v>
      </c>
      <c r="H102" s="221">
        <v>1</v>
      </c>
    </row>
    <row r="103" spans="2:8" ht="14.5" x14ac:dyDescent="0.35">
      <c r="B103" s="350" t="s">
        <v>237</v>
      </c>
      <c r="C103" s="348">
        <v>2021</v>
      </c>
      <c r="D103" s="221" t="s">
        <v>43</v>
      </c>
      <c r="E103" s="221" t="s">
        <v>45</v>
      </c>
      <c r="F103" s="221" t="s">
        <v>14</v>
      </c>
      <c r="G103" s="221" t="s">
        <v>42</v>
      </c>
      <c r="H103" s="221">
        <v>0</v>
      </c>
    </row>
    <row r="104" spans="2:8" ht="14.5" x14ac:dyDescent="0.35">
      <c r="B104" s="350" t="s">
        <v>237</v>
      </c>
      <c r="C104" s="348">
        <v>2021</v>
      </c>
      <c r="D104" s="221" t="s">
        <v>43</v>
      </c>
      <c r="E104" s="221" t="s">
        <v>45</v>
      </c>
      <c r="F104" s="221" t="s">
        <v>15</v>
      </c>
      <c r="G104" s="221" t="s">
        <v>16</v>
      </c>
      <c r="H104" s="221">
        <v>0</v>
      </c>
    </row>
    <row r="105" spans="2:8" ht="14.5" x14ac:dyDescent="0.35">
      <c r="B105" s="350" t="s">
        <v>237</v>
      </c>
      <c r="C105" s="348">
        <v>2021</v>
      </c>
      <c r="D105" s="221" t="s">
        <v>43</v>
      </c>
      <c r="E105" s="221" t="s">
        <v>45</v>
      </c>
      <c r="F105" s="221" t="s">
        <v>15</v>
      </c>
      <c r="G105" s="221" t="s">
        <v>42</v>
      </c>
      <c r="H105" s="221">
        <v>0</v>
      </c>
    </row>
    <row r="106" spans="2:8" ht="14.5" x14ac:dyDescent="0.35">
      <c r="B106" s="350" t="s">
        <v>237</v>
      </c>
      <c r="C106" s="348">
        <v>2021</v>
      </c>
      <c r="D106" s="221" t="s">
        <v>43</v>
      </c>
      <c r="E106" s="221" t="s">
        <v>46</v>
      </c>
      <c r="F106" s="221" t="s">
        <v>14</v>
      </c>
      <c r="G106" s="221" t="s">
        <v>16</v>
      </c>
      <c r="H106" s="221">
        <v>0</v>
      </c>
    </row>
    <row r="107" spans="2:8" ht="14.5" x14ac:dyDescent="0.35">
      <c r="B107" s="350" t="s">
        <v>237</v>
      </c>
      <c r="C107" s="348">
        <v>2021</v>
      </c>
      <c r="D107" s="221" t="s">
        <v>43</v>
      </c>
      <c r="E107" s="221" t="s">
        <v>46</v>
      </c>
      <c r="F107" s="221" t="s">
        <v>14</v>
      </c>
      <c r="G107" s="221" t="s">
        <v>42</v>
      </c>
      <c r="H107" s="221">
        <v>1</v>
      </c>
    </row>
    <row r="108" spans="2:8" ht="14.5" x14ac:dyDescent="0.35">
      <c r="B108" s="350" t="s">
        <v>237</v>
      </c>
      <c r="C108" s="348">
        <v>2021</v>
      </c>
      <c r="D108" s="221" t="s">
        <v>43</v>
      </c>
      <c r="E108" s="221" t="s">
        <v>46</v>
      </c>
      <c r="F108" s="221" t="s">
        <v>15</v>
      </c>
      <c r="G108" s="221" t="s">
        <v>16</v>
      </c>
      <c r="H108" s="221">
        <v>0</v>
      </c>
    </row>
    <row r="109" spans="2:8" ht="14.5" x14ac:dyDescent="0.35">
      <c r="B109" s="350" t="s">
        <v>237</v>
      </c>
      <c r="C109" s="348">
        <v>2021</v>
      </c>
      <c r="D109" s="221" t="s">
        <v>43</v>
      </c>
      <c r="E109" s="221" t="s">
        <v>46</v>
      </c>
      <c r="F109" s="221" t="s">
        <v>15</v>
      </c>
      <c r="G109" s="221" t="s">
        <v>42</v>
      </c>
      <c r="H109" s="221">
        <v>0</v>
      </c>
    </row>
    <row r="110" spans="2:8" ht="14.5" x14ac:dyDescent="0.35">
      <c r="B110" s="350" t="s">
        <v>237</v>
      </c>
      <c r="C110" s="348">
        <v>2021</v>
      </c>
      <c r="D110" s="221" t="s">
        <v>44</v>
      </c>
      <c r="E110" s="221" t="s">
        <v>41</v>
      </c>
      <c r="F110" s="221" t="s">
        <v>14</v>
      </c>
      <c r="G110" s="221" t="s">
        <v>16</v>
      </c>
      <c r="H110" s="221">
        <v>34</v>
      </c>
    </row>
    <row r="111" spans="2:8" ht="14.5" x14ac:dyDescent="0.35">
      <c r="B111" s="350" t="s">
        <v>237</v>
      </c>
      <c r="C111" s="348">
        <v>2021</v>
      </c>
      <c r="D111" s="221" t="s">
        <v>44</v>
      </c>
      <c r="E111" s="221" t="s">
        <v>41</v>
      </c>
      <c r="F111" s="221" t="s">
        <v>14</v>
      </c>
      <c r="G111" s="221" t="s">
        <v>42</v>
      </c>
      <c r="H111" s="221">
        <v>10</v>
      </c>
    </row>
    <row r="112" spans="2:8" ht="14.5" x14ac:dyDescent="0.35">
      <c r="B112" s="350" t="s">
        <v>237</v>
      </c>
      <c r="C112" s="348">
        <v>2021</v>
      </c>
      <c r="D112" s="221" t="s">
        <v>44</v>
      </c>
      <c r="E112" s="221" t="s">
        <v>41</v>
      </c>
      <c r="F112" s="221" t="s">
        <v>15</v>
      </c>
      <c r="G112" s="221" t="s">
        <v>16</v>
      </c>
      <c r="H112" s="221">
        <v>0</v>
      </c>
    </row>
    <row r="113" spans="2:8" ht="14.5" x14ac:dyDescent="0.35">
      <c r="B113" s="350" t="s">
        <v>237</v>
      </c>
      <c r="C113" s="348">
        <v>2021</v>
      </c>
      <c r="D113" s="221" t="s">
        <v>44</v>
      </c>
      <c r="E113" s="221" t="s">
        <v>41</v>
      </c>
      <c r="F113" s="221" t="s">
        <v>15</v>
      </c>
      <c r="G113" s="221" t="s">
        <v>42</v>
      </c>
      <c r="H113" s="221">
        <v>0</v>
      </c>
    </row>
    <row r="114" spans="2:8" ht="14.5" x14ac:dyDescent="0.35">
      <c r="B114" s="350" t="s">
        <v>237</v>
      </c>
      <c r="C114" s="348">
        <v>2021</v>
      </c>
      <c r="D114" s="221" t="s">
        <v>44</v>
      </c>
      <c r="E114" s="221" t="s">
        <v>45</v>
      </c>
      <c r="F114" s="221" t="s">
        <v>14</v>
      </c>
      <c r="G114" s="221" t="s">
        <v>16</v>
      </c>
      <c r="H114" s="221">
        <v>10</v>
      </c>
    </row>
    <row r="115" spans="2:8" ht="14.5" x14ac:dyDescent="0.35">
      <c r="B115" s="350" t="s">
        <v>237</v>
      </c>
      <c r="C115" s="348">
        <v>2021</v>
      </c>
      <c r="D115" s="221" t="s">
        <v>44</v>
      </c>
      <c r="E115" s="221" t="s">
        <v>45</v>
      </c>
      <c r="F115" s="221" t="s">
        <v>14</v>
      </c>
      <c r="G115" s="221" t="s">
        <v>42</v>
      </c>
      <c r="H115" s="221">
        <v>2</v>
      </c>
    </row>
    <row r="116" spans="2:8" ht="14.5" x14ac:dyDescent="0.35">
      <c r="B116" s="350" t="s">
        <v>237</v>
      </c>
      <c r="C116" s="348">
        <v>2021</v>
      </c>
      <c r="D116" s="221" t="s">
        <v>44</v>
      </c>
      <c r="E116" s="221" t="s">
        <v>45</v>
      </c>
      <c r="F116" s="221" t="s">
        <v>15</v>
      </c>
      <c r="G116" s="221" t="s">
        <v>16</v>
      </c>
      <c r="H116" s="221">
        <v>0</v>
      </c>
    </row>
    <row r="117" spans="2:8" ht="14.5" x14ac:dyDescent="0.35">
      <c r="B117" s="350" t="s">
        <v>237</v>
      </c>
      <c r="C117" s="348">
        <v>2021</v>
      </c>
      <c r="D117" s="221" t="s">
        <v>44</v>
      </c>
      <c r="E117" s="221" t="s">
        <v>45</v>
      </c>
      <c r="F117" s="221" t="s">
        <v>15</v>
      </c>
      <c r="G117" s="221" t="s">
        <v>42</v>
      </c>
      <c r="H117" s="221">
        <v>0</v>
      </c>
    </row>
    <row r="118" spans="2:8" ht="14.5" x14ac:dyDescent="0.35">
      <c r="B118" s="350" t="s">
        <v>237</v>
      </c>
      <c r="C118" s="348">
        <v>2021</v>
      </c>
      <c r="D118" s="221" t="s">
        <v>44</v>
      </c>
      <c r="E118" s="221" t="s">
        <v>46</v>
      </c>
      <c r="F118" s="221" t="s">
        <v>14</v>
      </c>
      <c r="G118" s="221" t="s">
        <v>16</v>
      </c>
      <c r="H118" s="221">
        <v>3</v>
      </c>
    </row>
    <row r="119" spans="2:8" ht="14.5" x14ac:dyDescent="0.35">
      <c r="B119" s="350" t="s">
        <v>237</v>
      </c>
      <c r="C119" s="348">
        <v>2021</v>
      </c>
      <c r="D119" s="221" t="s">
        <v>44</v>
      </c>
      <c r="E119" s="221" t="s">
        <v>46</v>
      </c>
      <c r="F119" s="221" t="s">
        <v>14</v>
      </c>
      <c r="G119" s="221" t="s">
        <v>42</v>
      </c>
      <c r="H119" s="221">
        <v>6</v>
      </c>
    </row>
    <row r="120" spans="2:8" ht="14.5" x14ac:dyDescent="0.35">
      <c r="B120" s="350" t="s">
        <v>237</v>
      </c>
      <c r="C120" s="348">
        <v>2021</v>
      </c>
      <c r="D120" s="221" t="s">
        <v>44</v>
      </c>
      <c r="E120" s="221" t="s">
        <v>46</v>
      </c>
      <c r="F120" s="221" t="s">
        <v>15</v>
      </c>
      <c r="G120" s="221" t="s">
        <v>16</v>
      </c>
      <c r="H120" s="221">
        <v>0</v>
      </c>
    </row>
    <row r="121" spans="2:8" ht="14.5" x14ac:dyDescent="0.35">
      <c r="B121" s="350" t="s">
        <v>237</v>
      </c>
      <c r="C121" s="348">
        <v>2021</v>
      </c>
      <c r="D121" s="221" t="s">
        <v>44</v>
      </c>
      <c r="E121" s="221" t="s">
        <v>46</v>
      </c>
      <c r="F121" s="221" t="s">
        <v>15</v>
      </c>
      <c r="G121" s="221" t="s">
        <v>42</v>
      </c>
      <c r="H121" s="221">
        <v>0</v>
      </c>
    </row>
    <row r="122" spans="2:8" ht="37.5" customHeight="1" x14ac:dyDescent="0.35">
      <c r="B122" s="354" t="s">
        <v>273</v>
      </c>
      <c r="C122" s="348">
        <v>2021</v>
      </c>
      <c r="D122" s="351" t="s">
        <v>43</v>
      </c>
      <c r="E122" s="351" t="s">
        <v>41</v>
      </c>
      <c r="F122" s="351" t="s">
        <v>14</v>
      </c>
      <c r="G122" s="351" t="s">
        <v>16</v>
      </c>
      <c r="H122" s="351">
        <v>40</v>
      </c>
    </row>
    <row r="123" spans="2:8" ht="14.5" x14ac:dyDescent="0.35">
      <c r="B123" s="354" t="s">
        <v>273</v>
      </c>
      <c r="C123" s="348">
        <v>2021</v>
      </c>
      <c r="D123" s="223" t="s">
        <v>43</v>
      </c>
      <c r="E123" s="223" t="s">
        <v>41</v>
      </c>
      <c r="F123" s="223" t="s">
        <v>14</v>
      </c>
      <c r="G123" s="223" t="s">
        <v>42</v>
      </c>
      <c r="H123" s="223">
        <v>0</v>
      </c>
    </row>
    <row r="124" spans="2:8" ht="14.5" x14ac:dyDescent="0.35">
      <c r="B124" s="354" t="s">
        <v>273</v>
      </c>
      <c r="C124" s="348">
        <v>2021</v>
      </c>
      <c r="D124" s="223" t="s">
        <v>43</v>
      </c>
      <c r="E124" s="223" t="s">
        <v>41</v>
      </c>
      <c r="F124" s="223" t="s">
        <v>15</v>
      </c>
      <c r="G124" s="223" t="s">
        <v>16</v>
      </c>
      <c r="H124" s="223">
        <v>0</v>
      </c>
    </row>
    <row r="125" spans="2:8" ht="14.5" x14ac:dyDescent="0.35">
      <c r="B125" s="354" t="s">
        <v>273</v>
      </c>
      <c r="C125" s="348">
        <v>2021</v>
      </c>
      <c r="D125" s="223" t="s">
        <v>43</v>
      </c>
      <c r="E125" s="223" t="s">
        <v>41</v>
      </c>
      <c r="F125" s="223" t="s">
        <v>15</v>
      </c>
      <c r="G125" s="223" t="s">
        <v>42</v>
      </c>
      <c r="H125" s="223">
        <v>0</v>
      </c>
    </row>
    <row r="126" spans="2:8" ht="14.5" x14ac:dyDescent="0.35">
      <c r="B126" s="354" t="s">
        <v>273</v>
      </c>
      <c r="C126" s="348">
        <v>2021</v>
      </c>
      <c r="D126" s="223" t="s">
        <v>43</v>
      </c>
      <c r="E126" s="223" t="s">
        <v>45</v>
      </c>
      <c r="F126" s="223" t="s">
        <v>14</v>
      </c>
      <c r="G126" s="223" t="s">
        <v>16</v>
      </c>
      <c r="H126" s="223">
        <v>0</v>
      </c>
    </row>
    <row r="127" spans="2:8" ht="14.5" x14ac:dyDescent="0.35">
      <c r="B127" s="354" t="s">
        <v>273</v>
      </c>
      <c r="C127" s="348">
        <v>2021</v>
      </c>
      <c r="D127" s="223" t="s">
        <v>43</v>
      </c>
      <c r="E127" s="223" t="s">
        <v>45</v>
      </c>
      <c r="F127" s="223" t="s">
        <v>14</v>
      </c>
      <c r="G127" s="223" t="s">
        <v>42</v>
      </c>
      <c r="H127" s="223">
        <v>0</v>
      </c>
    </row>
    <row r="128" spans="2:8" ht="14.5" x14ac:dyDescent="0.35">
      <c r="B128" s="354" t="s">
        <v>273</v>
      </c>
      <c r="C128" s="348">
        <v>2021</v>
      </c>
      <c r="D128" s="223" t="s">
        <v>43</v>
      </c>
      <c r="E128" s="223" t="s">
        <v>45</v>
      </c>
      <c r="F128" s="223" t="s">
        <v>15</v>
      </c>
      <c r="G128" s="223" t="s">
        <v>16</v>
      </c>
      <c r="H128" s="223">
        <v>0</v>
      </c>
    </row>
    <row r="129" spans="2:8" ht="14.5" x14ac:dyDescent="0.35">
      <c r="B129" s="354" t="s">
        <v>273</v>
      </c>
      <c r="C129" s="348">
        <v>2021</v>
      </c>
      <c r="D129" s="223" t="s">
        <v>43</v>
      </c>
      <c r="E129" s="223" t="s">
        <v>45</v>
      </c>
      <c r="F129" s="223" t="s">
        <v>15</v>
      </c>
      <c r="G129" s="223" t="s">
        <v>42</v>
      </c>
      <c r="H129" s="223">
        <v>0</v>
      </c>
    </row>
    <row r="130" spans="2:8" ht="14.5" x14ac:dyDescent="0.35">
      <c r="B130" s="354" t="s">
        <v>273</v>
      </c>
      <c r="C130" s="348">
        <v>2021</v>
      </c>
      <c r="D130" s="223" t="s">
        <v>43</v>
      </c>
      <c r="E130" s="223" t="s">
        <v>46</v>
      </c>
      <c r="F130" s="223" t="s">
        <v>14</v>
      </c>
      <c r="G130" s="223" t="s">
        <v>16</v>
      </c>
      <c r="H130" s="223">
        <v>16</v>
      </c>
    </row>
    <row r="131" spans="2:8" ht="14.5" x14ac:dyDescent="0.35">
      <c r="B131" s="354" t="s">
        <v>273</v>
      </c>
      <c r="C131" s="348">
        <v>2021</v>
      </c>
      <c r="D131" s="223" t="s">
        <v>43</v>
      </c>
      <c r="E131" s="223" t="s">
        <v>46</v>
      </c>
      <c r="F131" s="223" t="s">
        <v>14</v>
      </c>
      <c r="G131" s="223" t="s">
        <v>42</v>
      </c>
      <c r="H131" s="223">
        <v>2</v>
      </c>
    </row>
    <row r="132" spans="2:8" ht="14.5" x14ac:dyDescent="0.35">
      <c r="B132" s="354" t="s">
        <v>273</v>
      </c>
      <c r="C132" s="348">
        <v>2021</v>
      </c>
      <c r="D132" s="223" t="s">
        <v>43</v>
      </c>
      <c r="E132" s="223" t="s">
        <v>46</v>
      </c>
      <c r="F132" s="223" t="s">
        <v>15</v>
      </c>
      <c r="G132" s="223" t="s">
        <v>16</v>
      </c>
      <c r="H132" s="223">
        <v>0</v>
      </c>
    </row>
    <row r="133" spans="2:8" ht="14.5" x14ac:dyDescent="0.35">
      <c r="B133" s="354" t="s">
        <v>273</v>
      </c>
      <c r="C133" s="348">
        <v>2021</v>
      </c>
      <c r="D133" s="223" t="s">
        <v>43</v>
      </c>
      <c r="E133" s="223" t="s">
        <v>46</v>
      </c>
      <c r="F133" s="223" t="s">
        <v>15</v>
      </c>
      <c r="G133" s="223" t="s">
        <v>42</v>
      </c>
      <c r="H133" s="223">
        <v>0</v>
      </c>
    </row>
    <row r="134" spans="2:8" ht="14.5" x14ac:dyDescent="0.35">
      <c r="B134" s="354" t="s">
        <v>273</v>
      </c>
      <c r="C134" s="348">
        <v>2021</v>
      </c>
      <c r="D134" s="223" t="s">
        <v>44</v>
      </c>
      <c r="E134" s="223" t="s">
        <v>41</v>
      </c>
      <c r="F134" s="223" t="s">
        <v>14</v>
      </c>
      <c r="G134" s="223" t="s">
        <v>16</v>
      </c>
      <c r="H134" s="223">
        <v>1</v>
      </c>
    </row>
    <row r="135" spans="2:8" ht="14.5" x14ac:dyDescent="0.35">
      <c r="B135" s="354" t="s">
        <v>273</v>
      </c>
      <c r="C135" s="348">
        <v>2021</v>
      </c>
      <c r="D135" s="223" t="s">
        <v>44</v>
      </c>
      <c r="E135" s="223" t="s">
        <v>41</v>
      </c>
      <c r="F135" s="223" t="s">
        <v>14</v>
      </c>
      <c r="G135" s="223" t="s">
        <v>42</v>
      </c>
      <c r="H135" s="223">
        <v>0</v>
      </c>
    </row>
    <row r="136" spans="2:8" ht="14.5" x14ac:dyDescent="0.35">
      <c r="B136" s="354" t="s">
        <v>273</v>
      </c>
      <c r="C136" s="348">
        <v>2021</v>
      </c>
      <c r="D136" s="223" t="s">
        <v>44</v>
      </c>
      <c r="E136" s="223" t="s">
        <v>41</v>
      </c>
      <c r="F136" s="223" t="s">
        <v>15</v>
      </c>
      <c r="G136" s="223" t="s">
        <v>16</v>
      </c>
      <c r="H136" s="223">
        <v>0</v>
      </c>
    </row>
    <row r="137" spans="2:8" ht="14.5" x14ac:dyDescent="0.35">
      <c r="B137" s="354" t="s">
        <v>273</v>
      </c>
      <c r="C137" s="348">
        <v>2021</v>
      </c>
      <c r="D137" s="221" t="s">
        <v>44</v>
      </c>
      <c r="E137" s="221" t="s">
        <v>41</v>
      </c>
      <c r="F137" s="221" t="s">
        <v>15</v>
      </c>
      <c r="G137" s="221" t="s">
        <v>42</v>
      </c>
      <c r="H137" s="221">
        <v>0</v>
      </c>
    </row>
    <row r="138" spans="2:8" ht="14.5" x14ac:dyDescent="0.35">
      <c r="B138" s="354" t="s">
        <v>273</v>
      </c>
      <c r="C138" s="348">
        <v>2021</v>
      </c>
      <c r="D138" s="221" t="s">
        <v>44</v>
      </c>
      <c r="E138" s="221" t="s">
        <v>45</v>
      </c>
      <c r="F138" s="221" t="s">
        <v>14</v>
      </c>
      <c r="G138" s="221" t="s">
        <v>16</v>
      </c>
      <c r="H138" s="221">
        <v>3</v>
      </c>
    </row>
    <row r="139" spans="2:8" ht="14.5" x14ac:dyDescent="0.35">
      <c r="B139" s="354" t="s">
        <v>273</v>
      </c>
      <c r="C139" s="348">
        <v>2021</v>
      </c>
      <c r="D139" s="221" t="s">
        <v>44</v>
      </c>
      <c r="E139" s="221" t="s">
        <v>45</v>
      </c>
      <c r="F139" s="221" t="s">
        <v>14</v>
      </c>
      <c r="G139" s="221" t="s">
        <v>42</v>
      </c>
      <c r="H139" s="221">
        <v>2</v>
      </c>
    </row>
    <row r="140" spans="2:8" ht="14.5" x14ac:dyDescent="0.35">
      <c r="B140" s="354" t="s">
        <v>273</v>
      </c>
      <c r="C140" s="348">
        <v>2021</v>
      </c>
      <c r="D140" s="221" t="s">
        <v>44</v>
      </c>
      <c r="E140" s="221" t="s">
        <v>45</v>
      </c>
      <c r="F140" s="221" t="s">
        <v>15</v>
      </c>
      <c r="G140" s="221" t="s">
        <v>16</v>
      </c>
      <c r="H140" s="221">
        <v>0</v>
      </c>
    </row>
    <row r="141" spans="2:8" ht="14.5" x14ac:dyDescent="0.35">
      <c r="B141" s="354" t="s">
        <v>273</v>
      </c>
      <c r="C141" s="348">
        <v>2021</v>
      </c>
      <c r="D141" s="221" t="s">
        <v>44</v>
      </c>
      <c r="E141" s="221" t="s">
        <v>45</v>
      </c>
      <c r="F141" s="221" t="s">
        <v>15</v>
      </c>
      <c r="G141" s="221" t="s">
        <v>42</v>
      </c>
      <c r="H141" s="221">
        <v>0</v>
      </c>
    </row>
    <row r="142" spans="2:8" ht="14.5" x14ac:dyDescent="0.35">
      <c r="B142" s="354" t="s">
        <v>273</v>
      </c>
      <c r="C142" s="348">
        <v>2021</v>
      </c>
      <c r="D142" s="221" t="s">
        <v>44</v>
      </c>
      <c r="E142" s="221" t="s">
        <v>46</v>
      </c>
      <c r="F142" s="221" t="s">
        <v>14</v>
      </c>
      <c r="G142" s="221" t="s">
        <v>16</v>
      </c>
      <c r="H142" s="221">
        <v>32</v>
      </c>
    </row>
    <row r="143" spans="2:8" ht="14.5" x14ac:dyDescent="0.35">
      <c r="B143" s="354" t="s">
        <v>273</v>
      </c>
      <c r="C143" s="348">
        <v>2021</v>
      </c>
      <c r="D143" s="221" t="s">
        <v>44</v>
      </c>
      <c r="E143" s="221" t="s">
        <v>46</v>
      </c>
      <c r="F143" s="221" t="s">
        <v>14</v>
      </c>
      <c r="G143" s="221" t="s">
        <v>42</v>
      </c>
      <c r="H143" s="221">
        <v>16</v>
      </c>
    </row>
    <row r="144" spans="2:8" ht="14.5" x14ac:dyDescent="0.35">
      <c r="B144" s="354" t="s">
        <v>273</v>
      </c>
      <c r="C144" s="348">
        <v>2021</v>
      </c>
      <c r="D144" s="221" t="s">
        <v>44</v>
      </c>
      <c r="E144" s="221" t="s">
        <v>46</v>
      </c>
      <c r="F144" s="221" t="s">
        <v>15</v>
      </c>
      <c r="G144" s="221" t="s">
        <v>16</v>
      </c>
      <c r="H144" s="221">
        <v>0</v>
      </c>
    </row>
    <row r="145" spans="2:8" ht="14.5" x14ac:dyDescent="0.35">
      <c r="B145" s="354" t="s">
        <v>273</v>
      </c>
      <c r="C145" s="348">
        <v>2021</v>
      </c>
      <c r="D145" s="221" t="s">
        <v>44</v>
      </c>
      <c r="E145" s="221" t="s">
        <v>46</v>
      </c>
      <c r="F145" s="221" t="s">
        <v>15</v>
      </c>
      <c r="G145" s="221" t="s">
        <v>42</v>
      </c>
      <c r="H145" s="221">
        <v>0</v>
      </c>
    </row>
    <row r="146" spans="2:8" ht="14.5" x14ac:dyDescent="0.35">
      <c r="B146" s="355" t="s">
        <v>319</v>
      </c>
      <c r="C146" s="348">
        <v>2021</v>
      </c>
      <c r="D146" s="351" t="s">
        <v>43</v>
      </c>
      <c r="E146" s="351" t="s">
        <v>41</v>
      </c>
      <c r="F146" s="351" t="s">
        <v>14</v>
      </c>
      <c r="G146" s="351" t="s">
        <v>16</v>
      </c>
      <c r="H146" s="351">
        <v>13</v>
      </c>
    </row>
    <row r="147" spans="2:8" ht="14.5" x14ac:dyDescent="0.35">
      <c r="B147" s="355" t="s">
        <v>319</v>
      </c>
      <c r="C147" s="348">
        <v>2021</v>
      </c>
      <c r="D147" s="221" t="s">
        <v>43</v>
      </c>
      <c r="E147" s="221" t="s">
        <v>41</v>
      </c>
      <c r="F147" s="221" t="s">
        <v>14</v>
      </c>
      <c r="G147" s="221" t="s">
        <v>42</v>
      </c>
      <c r="H147" s="221">
        <v>2</v>
      </c>
    </row>
    <row r="148" spans="2:8" ht="14.5" x14ac:dyDescent="0.35">
      <c r="B148" s="355" t="s">
        <v>319</v>
      </c>
      <c r="C148" s="348">
        <v>2021</v>
      </c>
      <c r="D148" s="221" t="s">
        <v>43</v>
      </c>
      <c r="E148" s="221" t="s">
        <v>41</v>
      </c>
      <c r="F148" s="221" t="s">
        <v>15</v>
      </c>
      <c r="G148" s="221" t="s">
        <v>16</v>
      </c>
      <c r="H148" s="221">
        <v>0</v>
      </c>
    </row>
    <row r="149" spans="2:8" ht="14.5" x14ac:dyDescent="0.35">
      <c r="B149" s="355" t="s">
        <v>319</v>
      </c>
      <c r="C149" s="348">
        <v>2021</v>
      </c>
      <c r="D149" s="221" t="s">
        <v>43</v>
      </c>
      <c r="E149" s="221" t="s">
        <v>41</v>
      </c>
      <c r="F149" s="221" t="s">
        <v>15</v>
      </c>
      <c r="G149" s="221" t="s">
        <v>42</v>
      </c>
      <c r="H149" s="221">
        <v>0</v>
      </c>
    </row>
    <row r="150" spans="2:8" ht="14.5" x14ac:dyDescent="0.35">
      <c r="B150" s="355" t="s">
        <v>319</v>
      </c>
      <c r="C150" s="348">
        <v>2021</v>
      </c>
      <c r="D150" s="221" t="s">
        <v>43</v>
      </c>
      <c r="E150" s="221" t="s">
        <v>45</v>
      </c>
      <c r="F150" s="221" t="s">
        <v>14</v>
      </c>
      <c r="G150" s="221" t="s">
        <v>16</v>
      </c>
      <c r="H150" s="221">
        <v>2</v>
      </c>
    </row>
    <row r="151" spans="2:8" ht="14.5" x14ac:dyDescent="0.35">
      <c r="B151" s="355" t="s">
        <v>319</v>
      </c>
      <c r="C151" s="348">
        <v>2021</v>
      </c>
      <c r="D151" s="221" t="s">
        <v>43</v>
      </c>
      <c r="E151" s="221" t="s">
        <v>45</v>
      </c>
      <c r="F151" s="221" t="s">
        <v>14</v>
      </c>
      <c r="G151" s="221" t="s">
        <v>42</v>
      </c>
      <c r="H151" s="221">
        <v>0</v>
      </c>
    </row>
    <row r="152" spans="2:8" ht="14.5" x14ac:dyDescent="0.35">
      <c r="B152" s="355" t="s">
        <v>319</v>
      </c>
      <c r="C152" s="348">
        <v>2021</v>
      </c>
      <c r="D152" s="221" t="s">
        <v>43</v>
      </c>
      <c r="E152" s="221" t="s">
        <v>45</v>
      </c>
      <c r="F152" s="221" t="s">
        <v>15</v>
      </c>
      <c r="G152" s="221" t="s">
        <v>16</v>
      </c>
      <c r="H152" s="221">
        <v>0</v>
      </c>
    </row>
    <row r="153" spans="2:8" ht="14.5" x14ac:dyDescent="0.35">
      <c r="B153" s="355" t="s">
        <v>319</v>
      </c>
      <c r="C153" s="348">
        <v>2021</v>
      </c>
      <c r="D153" s="221" t="s">
        <v>43</v>
      </c>
      <c r="E153" s="221" t="s">
        <v>45</v>
      </c>
      <c r="F153" s="221" t="s">
        <v>15</v>
      </c>
      <c r="G153" s="221" t="s">
        <v>42</v>
      </c>
      <c r="H153" s="221">
        <v>0</v>
      </c>
    </row>
    <row r="154" spans="2:8" ht="14.5" x14ac:dyDescent="0.35">
      <c r="B154" s="355" t="s">
        <v>319</v>
      </c>
      <c r="C154" s="348">
        <v>2021</v>
      </c>
      <c r="D154" s="221" t="s">
        <v>43</v>
      </c>
      <c r="E154" s="221" t="s">
        <v>46</v>
      </c>
      <c r="F154" s="221" t="s">
        <v>14</v>
      </c>
      <c r="G154" s="221" t="s">
        <v>16</v>
      </c>
      <c r="H154" s="221">
        <v>3</v>
      </c>
    </row>
    <row r="155" spans="2:8" ht="14.5" x14ac:dyDescent="0.35">
      <c r="B155" s="355" t="s">
        <v>319</v>
      </c>
      <c r="C155" s="348">
        <v>2021</v>
      </c>
      <c r="D155" s="221" t="s">
        <v>43</v>
      </c>
      <c r="E155" s="221" t="s">
        <v>46</v>
      </c>
      <c r="F155" s="221" t="s">
        <v>14</v>
      </c>
      <c r="G155" s="221" t="s">
        <v>42</v>
      </c>
      <c r="H155" s="221">
        <v>0</v>
      </c>
    </row>
    <row r="156" spans="2:8" ht="14.5" x14ac:dyDescent="0.35">
      <c r="B156" s="355" t="s">
        <v>319</v>
      </c>
      <c r="C156" s="348">
        <v>2021</v>
      </c>
      <c r="D156" s="221" t="s">
        <v>43</v>
      </c>
      <c r="E156" s="221" t="s">
        <v>46</v>
      </c>
      <c r="F156" s="221" t="s">
        <v>15</v>
      </c>
      <c r="G156" s="221" t="s">
        <v>16</v>
      </c>
      <c r="H156" s="221">
        <v>0</v>
      </c>
    </row>
    <row r="157" spans="2:8" ht="14.5" x14ac:dyDescent="0.35">
      <c r="B157" s="355" t="s">
        <v>319</v>
      </c>
      <c r="C157" s="348">
        <v>2021</v>
      </c>
      <c r="D157" s="221" t="s">
        <v>43</v>
      </c>
      <c r="E157" s="221" t="s">
        <v>46</v>
      </c>
      <c r="F157" s="221" t="s">
        <v>15</v>
      </c>
      <c r="G157" s="221" t="s">
        <v>42</v>
      </c>
      <c r="H157" s="221">
        <v>0</v>
      </c>
    </row>
    <row r="158" spans="2:8" ht="14.5" x14ac:dyDescent="0.35">
      <c r="B158" s="355" t="s">
        <v>319</v>
      </c>
      <c r="C158" s="348">
        <v>2021</v>
      </c>
      <c r="D158" s="221" t="s">
        <v>44</v>
      </c>
      <c r="E158" s="221" t="s">
        <v>41</v>
      </c>
      <c r="F158" s="221" t="s">
        <v>14</v>
      </c>
      <c r="G158" s="221" t="s">
        <v>16</v>
      </c>
      <c r="H158" s="221">
        <v>0</v>
      </c>
    </row>
    <row r="159" spans="2:8" ht="14.5" x14ac:dyDescent="0.35">
      <c r="B159" s="355" t="s">
        <v>319</v>
      </c>
      <c r="C159" s="348">
        <v>2021</v>
      </c>
      <c r="D159" s="221" t="s">
        <v>44</v>
      </c>
      <c r="E159" s="221" t="s">
        <v>41</v>
      </c>
      <c r="F159" s="221" t="s">
        <v>14</v>
      </c>
      <c r="G159" s="221" t="s">
        <v>42</v>
      </c>
      <c r="H159" s="221">
        <v>0</v>
      </c>
    </row>
    <row r="160" spans="2:8" ht="14.5" x14ac:dyDescent="0.35">
      <c r="B160" s="355" t="s">
        <v>319</v>
      </c>
      <c r="C160" s="348">
        <v>2021</v>
      </c>
      <c r="D160" s="221" t="s">
        <v>44</v>
      </c>
      <c r="E160" s="221" t="s">
        <v>41</v>
      </c>
      <c r="F160" s="221" t="s">
        <v>15</v>
      </c>
      <c r="G160" s="221" t="s">
        <v>16</v>
      </c>
      <c r="H160" s="221">
        <v>0</v>
      </c>
    </row>
    <row r="161" spans="2:8" ht="14.5" x14ac:dyDescent="0.35">
      <c r="B161" s="355" t="s">
        <v>319</v>
      </c>
      <c r="C161" s="348">
        <v>2021</v>
      </c>
      <c r="D161" s="221" t="s">
        <v>44</v>
      </c>
      <c r="E161" s="221" t="s">
        <v>41</v>
      </c>
      <c r="F161" s="221" t="s">
        <v>15</v>
      </c>
      <c r="G161" s="221" t="s">
        <v>42</v>
      </c>
      <c r="H161" s="221">
        <v>0</v>
      </c>
    </row>
    <row r="162" spans="2:8" ht="14.5" x14ac:dyDescent="0.35">
      <c r="B162" s="355" t="s">
        <v>319</v>
      </c>
      <c r="C162" s="348">
        <v>2021</v>
      </c>
      <c r="D162" s="221" t="s">
        <v>44</v>
      </c>
      <c r="E162" s="221" t="s">
        <v>45</v>
      </c>
      <c r="F162" s="221" t="s">
        <v>14</v>
      </c>
      <c r="G162" s="221" t="s">
        <v>16</v>
      </c>
      <c r="H162" s="221">
        <v>0</v>
      </c>
    </row>
    <row r="163" spans="2:8" ht="14.5" x14ac:dyDescent="0.35">
      <c r="B163" s="355" t="s">
        <v>319</v>
      </c>
      <c r="C163" s="348">
        <v>2021</v>
      </c>
      <c r="D163" s="221" t="s">
        <v>44</v>
      </c>
      <c r="E163" s="221" t="s">
        <v>45</v>
      </c>
      <c r="F163" s="221" t="s">
        <v>14</v>
      </c>
      <c r="G163" s="221" t="s">
        <v>42</v>
      </c>
      <c r="H163" s="221">
        <v>0</v>
      </c>
    </row>
    <row r="164" spans="2:8" ht="14.5" x14ac:dyDescent="0.35">
      <c r="B164" s="355" t="s">
        <v>319</v>
      </c>
      <c r="C164" s="348">
        <v>2021</v>
      </c>
      <c r="D164" s="221" t="s">
        <v>44</v>
      </c>
      <c r="E164" s="221" t="s">
        <v>45</v>
      </c>
      <c r="F164" s="221" t="s">
        <v>15</v>
      </c>
      <c r="G164" s="221" t="s">
        <v>16</v>
      </c>
      <c r="H164" s="221">
        <v>0</v>
      </c>
    </row>
    <row r="165" spans="2:8" ht="14.5" x14ac:dyDescent="0.35">
      <c r="B165" s="355" t="s">
        <v>319</v>
      </c>
      <c r="C165" s="348">
        <v>2021</v>
      </c>
      <c r="D165" s="221" t="s">
        <v>44</v>
      </c>
      <c r="E165" s="221" t="s">
        <v>45</v>
      </c>
      <c r="F165" s="221" t="s">
        <v>15</v>
      </c>
      <c r="G165" s="221" t="s">
        <v>42</v>
      </c>
      <c r="H165" s="221">
        <v>0</v>
      </c>
    </row>
    <row r="166" spans="2:8" ht="14.5" x14ac:dyDescent="0.35">
      <c r="B166" s="355" t="s">
        <v>319</v>
      </c>
      <c r="C166" s="348">
        <v>2021</v>
      </c>
      <c r="D166" s="221" t="s">
        <v>44</v>
      </c>
      <c r="E166" s="221" t="s">
        <v>46</v>
      </c>
      <c r="F166" s="221" t="s">
        <v>14</v>
      </c>
      <c r="G166" s="221" t="s">
        <v>16</v>
      </c>
      <c r="H166" s="221">
        <v>0</v>
      </c>
    </row>
    <row r="167" spans="2:8" ht="14.5" x14ac:dyDescent="0.35">
      <c r="B167" s="355" t="s">
        <v>319</v>
      </c>
      <c r="C167" s="348">
        <v>2021</v>
      </c>
      <c r="D167" s="221" t="s">
        <v>44</v>
      </c>
      <c r="E167" s="221" t="s">
        <v>46</v>
      </c>
      <c r="F167" s="221" t="s">
        <v>14</v>
      </c>
      <c r="G167" s="221" t="s">
        <v>42</v>
      </c>
      <c r="H167" s="221">
        <v>0</v>
      </c>
    </row>
    <row r="168" spans="2:8" ht="14.5" x14ac:dyDescent="0.35">
      <c r="B168" s="355" t="s">
        <v>319</v>
      </c>
      <c r="C168" s="348">
        <v>2021</v>
      </c>
      <c r="D168" s="221" t="s">
        <v>44</v>
      </c>
      <c r="E168" s="221" t="s">
        <v>46</v>
      </c>
      <c r="F168" s="221" t="s">
        <v>15</v>
      </c>
      <c r="G168" s="221" t="s">
        <v>16</v>
      </c>
      <c r="H168" s="221">
        <v>0</v>
      </c>
    </row>
    <row r="169" spans="2:8" ht="14.5" x14ac:dyDescent="0.35">
      <c r="B169" s="355" t="s">
        <v>319</v>
      </c>
      <c r="C169" s="348">
        <v>2021</v>
      </c>
      <c r="D169" s="221" t="s">
        <v>44</v>
      </c>
      <c r="E169" s="221" t="s">
        <v>46</v>
      </c>
      <c r="F169" s="221" t="s">
        <v>15</v>
      </c>
      <c r="G169" s="221" t="s">
        <v>42</v>
      </c>
      <c r="H169" s="221">
        <v>0</v>
      </c>
    </row>
    <row r="170" spans="2:8" ht="14.5" x14ac:dyDescent="0.35">
      <c r="B170" s="354" t="s">
        <v>343</v>
      </c>
      <c r="C170" s="348">
        <v>2021</v>
      </c>
      <c r="D170" s="351" t="s">
        <v>43</v>
      </c>
      <c r="E170" s="351" t="s">
        <v>41</v>
      </c>
      <c r="F170" s="351" t="s">
        <v>14</v>
      </c>
      <c r="G170" s="351" t="s">
        <v>16</v>
      </c>
      <c r="H170" s="351">
        <v>140</v>
      </c>
    </row>
    <row r="171" spans="2:8" ht="14.5" x14ac:dyDescent="0.35">
      <c r="B171" s="354" t="s">
        <v>343</v>
      </c>
      <c r="C171" s="348">
        <v>2021</v>
      </c>
      <c r="D171" s="223" t="s">
        <v>43</v>
      </c>
      <c r="E171" s="223" t="s">
        <v>41</v>
      </c>
      <c r="F171" s="223" t="s">
        <v>14</v>
      </c>
      <c r="G171" s="223" t="s">
        <v>42</v>
      </c>
      <c r="H171" s="223">
        <v>14</v>
      </c>
    </row>
    <row r="172" spans="2:8" ht="14.5" x14ac:dyDescent="0.35">
      <c r="B172" s="354" t="s">
        <v>343</v>
      </c>
      <c r="C172" s="348">
        <v>2021</v>
      </c>
      <c r="D172" s="223" t="s">
        <v>43</v>
      </c>
      <c r="E172" s="223" t="s">
        <v>41</v>
      </c>
      <c r="F172" s="223" t="s">
        <v>15</v>
      </c>
      <c r="G172" s="223" t="s">
        <v>16</v>
      </c>
      <c r="H172" s="223">
        <v>0</v>
      </c>
    </row>
    <row r="173" spans="2:8" ht="14.5" x14ac:dyDescent="0.35">
      <c r="B173" s="354" t="s">
        <v>343</v>
      </c>
      <c r="C173" s="348">
        <v>2021</v>
      </c>
      <c r="D173" s="223" t="s">
        <v>43</v>
      </c>
      <c r="E173" s="223" t="s">
        <v>41</v>
      </c>
      <c r="F173" s="223" t="s">
        <v>15</v>
      </c>
      <c r="G173" s="223" t="s">
        <v>42</v>
      </c>
      <c r="H173" s="223">
        <v>0</v>
      </c>
    </row>
    <row r="174" spans="2:8" ht="14.5" x14ac:dyDescent="0.35">
      <c r="B174" s="354" t="s">
        <v>343</v>
      </c>
      <c r="C174" s="348">
        <v>2021</v>
      </c>
      <c r="D174" s="223" t="s">
        <v>43</v>
      </c>
      <c r="E174" s="223" t="s">
        <v>45</v>
      </c>
      <c r="F174" s="223" t="s">
        <v>14</v>
      </c>
      <c r="G174" s="223" t="s">
        <v>16</v>
      </c>
      <c r="H174" s="223">
        <v>0</v>
      </c>
    </row>
    <row r="175" spans="2:8" ht="14.5" x14ac:dyDescent="0.35">
      <c r="B175" s="354" t="s">
        <v>343</v>
      </c>
      <c r="C175" s="348">
        <v>2021</v>
      </c>
      <c r="D175" s="223" t="s">
        <v>43</v>
      </c>
      <c r="E175" s="223" t="s">
        <v>45</v>
      </c>
      <c r="F175" s="223" t="s">
        <v>14</v>
      </c>
      <c r="G175" s="223" t="s">
        <v>42</v>
      </c>
      <c r="H175" s="223">
        <v>0</v>
      </c>
    </row>
    <row r="176" spans="2:8" ht="14.5" x14ac:dyDescent="0.35">
      <c r="B176" s="354" t="s">
        <v>343</v>
      </c>
      <c r="C176" s="348">
        <v>2021</v>
      </c>
      <c r="D176" s="223" t="s">
        <v>43</v>
      </c>
      <c r="E176" s="223" t="s">
        <v>45</v>
      </c>
      <c r="F176" s="223" t="s">
        <v>15</v>
      </c>
      <c r="G176" s="223" t="s">
        <v>16</v>
      </c>
      <c r="H176" s="223">
        <v>0</v>
      </c>
    </row>
    <row r="177" spans="2:8" ht="14.5" x14ac:dyDescent="0.35">
      <c r="B177" s="354" t="s">
        <v>343</v>
      </c>
      <c r="C177" s="348">
        <v>2021</v>
      </c>
      <c r="D177" s="223" t="s">
        <v>43</v>
      </c>
      <c r="E177" s="223" t="s">
        <v>45</v>
      </c>
      <c r="F177" s="223" t="s">
        <v>15</v>
      </c>
      <c r="G177" s="223" t="s">
        <v>42</v>
      </c>
      <c r="H177" s="223">
        <v>0</v>
      </c>
    </row>
    <row r="178" spans="2:8" ht="14.5" x14ac:dyDescent="0.35">
      <c r="B178" s="354" t="s">
        <v>343</v>
      </c>
      <c r="C178" s="348">
        <v>2021</v>
      </c>
      <c r="D178" s="223" t="s">
        <v>43</v>
      </c>
      <c r="E178" s="223" t="s">
        <v>46</v>
      </c>
      <c r="F178" s="223" t="s">
        <v>14</v>
      </c>
      <c r="G178" s="223" t="s">
        <v>16</v>
      </c>
      <c r="H178" s="223">
        <v>448</v>
      </c>
    </row>
    <row r="179" spans="2:8" ht="14.5" x14ac:dyDescent="0.35">
      <c r="B179" s="354" t="s">
        <v>343</v>
      </c>
      <c r="C179" s="348">
        <v>2021</v>
      </c>
      <c r="D179" s="223" t="s">
        <v>43</v>
      </c>
      <c r="E179" s="223" t="s">
        <v>46</v>
      </c>
      <c r="F179" s="223" t="s">
        <v>14</v>
      </c>
      <c r="G179" s="223" t="s">
        <v>42</v>
      </c>
      <c r="H179" s="223">
        <v>52</v>
      </c>
    </row>
    <row r="180" spans="2:8" ht="14.5" x14ac:dyDescent="0.35">
      <c r="B180" s="354" t="s">
        <v>343</v>
      </c>
      <c r="C180" s="348">
        <v>2021</v>
      </c>
      <c r="D180" s="223" t="s">
        <v>43</v>
      </c>
      <c r="E180" s="223" t="s">
        <v>46</v>
      </c>
      <c r="F180" s="223" t="s">
        <v>15</v>
      </c>
      <c r="G180" s="223" t="s">
        <v>16</v>
      </c>
      <c r="H180" s="223">
        <v>0</v>
      </c>
    </row>
    <row r="181" spans="2:8" ht="14.5" x14ac:dyDescent="0.35">
      <c r="B181" s="354" t="s">
        <v>343</v>
      </c>
      <c r="C181" s="348">
        <v>2021</v>
      </c>
      <c r="D181" s="223" t="s">
        <v>43</v>
      </c>
      <c r="E181" s="223" t="s">
        <v>46</v>
      </c>
      <c r="F181" s="223" t="s">
        <v>15</v>
      </c>
      <c r="G181" s="223" t="s">
        <v>42</v>
      </c>
      <c r="H181" s="223">
        <v>0</v>
      </c>
    </row>
    <row r="182" spans="2:8" ht="14.5" x14ac:dyDescent="0.35">
      <c r="B182" s="354" t="s">
        <v>343</v>
      </c>
      <c r="C182" s="348">
        <v>2021</v>
      </c>
      <c r="D182" s="223" t="s">
        <v>44</v>
      </c>
      <c r="E182" s="223" t="s">
        <v>41</v>
      </c>
      <c r="F182" s="223" t="s">
        <v>14</v>
      </c>
      <c r="G182" s="223" t="s">
        <v>16</v>
      </c>
      <c r="H182" s="223">
        <v>584</v>
      </c>
    </row>
    <row r="183" spans="2:8" ht="14.5" x14ac:dyDescent="0.35">
      <c r="B183" s="354" t="s">
        <v>343</v>
      </c>
      <c r="C183" s="348">
        <v>2021</v>
      </c>
      <c r="D183" s="223" t="s">
        <v>44</v>
      </c>
      <c r="E183" s="223" t="s">
        <v>41</v>
      </c>
      <c r="F183" s="223" t="s">
        <v>14</v>
      </c>
      <c r="G183" s="223" t="s">
        <v>42</v>
      </c>
      <c r="H183" s="223">
        <v>269</v>
      </c>
    </row>
    <row r="184" spans="2:8" ht="14.5" x14ac:dyDescent="0.35">
      <c r="B184" s="354" t="s">
        <v>343</v>
      </c>
      <c r="C184" s="348">
        <v>2021</v>
      </c>
      <c r="D184" s="223" t="s">
        <v>44</v>
      </c>
      <c r="E184" s="223" t="s">
        <v>41</v>
      </c>
      <c r="F184" s="223" t="s">
        <v>15</v>
      </c>
      <c r="G184" s="223" t="s">
        <v>16</v>
      </c>
      <c r="H184" s="223">
        <v>0</v>
      </c>
    </row>
    <row r="185" spans="2:8" ht="14.5" x14ac:dyDescent="0.35">
      <c r="B185" s="354" t="s">
        <v>343</v>
      </c>
      <c r="C185" s="348">
        <v>2021</v>
      </c>
      <c r="D185" s="221" t="s">
        <v>44</v>
      </c>
      <c r="E185" s="221" t="s">
        <v>41</v>
      </c>
      <c r="F185" s="221" t="s">
        <v>15</v>
      </c>
      <c r="G185" s="221" t="s">
        <v>42</v>
      </c>
      <c r="H185" s="223">
        <v>0</v>
      </c>
    </row>
    <row r="186" spans="2:8" ht="14.5" x14ac:dyDescent="0.35">
      <c r="B186" s="354" t="s">
        <v>343</v>
      </c>
      <c r="C186" s="348">
        <v>2021</v>
      </c>
      <c r="D186" s="221" t="s">
        <v>44</v>
      </c>
      <c r="E186" s="221" t="s">
        <v>45</v>
      </c>
      <c r="F186" s="221" t="s">
        <v>14</v>
      </c>
      <c r="G186" s="221" t="s">
        <v>16</v>
      </c>
      <c r="H186" s="223">
        <v>7</v>
      </c>
    </row>
    <row r="187" spans="2:8" ht="14.5" x14ac:dyDescent="0.35">
      <c r="B187" s="354" t="s">
        <v>343</v>
      </c>
      <c r="C187" s="348">
        <v>2021</v>
      </c>
      <c r="D187" s="221" t="s">
        <v>44</v>
      </c>
      <c r="E187" s="221" t="s">
        <v>45</v>
      </c>
      <c r="F187" s="221" t="s">
        <v>14</v>
      </c>
      <c r="G187" s="221" t="s">
        <v>42</v>
      </c>
      <c r="H187" s="223">
        <v>2</v>
      </c>
    </row>
    <row r="188" spans="2:8" ht="14.5" x14ac:dyDescent="0.35">
      <c r="B188" s="354" t="s">
        <v>343</v>
      </c>
      <c r="C188" s="348">
        <v>2021</v>
      </c>
      <c r="D188" s="221" t="s">
        <v>44</v>
      </c>
      <c r="E188" s="221" t="s">
        <v>45</v>
      </c>
      <c r="F188" s="221" t="s">
        <v>15</v>
      </c>
      <c r="G188" s="221" t="s">
        <v>16</v>
      </c>
      <c r="H188" s="223">
        <v>0</v>
      </c>
    </row>
    <row r="189" spans="2:8" ht="14.5" x14ac:dyDescent="0.35">
      <c r="B189" s="354" t="s">
        <v>343</v>
      </c>
      <c r="C189" s="348">
        <v>2021</v>
      </c>
      <c r="D189" s="221" t="s">
        <v>44</v>
      </c>
      <c r="E189" s="221" t="s">
        <v>45</v>
      </c>
      <c r="F189" s="221" t="s">
        <v>15</v>
      </c>
      <c r="G189" s="221" t="s">
        <v>42</v>
      </c>
      <c r="H189" s="221">
        <v>0</v>
      </c>
    </row>
    <row r="190" spans="2:8" ht="14.5" x14ac:dyDescent="0.35">
      <c r="B190" s="354" t="s">
        <v>343</v>
      </c>
      <c r="C190" s="348">
        <v>2021</v>
      </c>
      <c r="D190" s="221" t="s">
        <v>44</v>
      </c>
      <c r="E190" s="221" t="s">
        <v>46</v>
      </c>
      <c r="F190" s="221" t="s">
        <v>14</v>
      </c>
      <c r="G190" s="221" t="s">
        <v>16</v>
      </c>
      <c r="H190" s="221">
        <v>125</v>
      </c>
    </row>
    <row r="191" spans="2:8" ht="14.5" x14ac:dyDescent="0.35">
      <c r="B191" s="354" t="s">
        <v>343</v>
      </c>
      <c r="C191" s="348">
        <v>2021</v>
      </c>
      <c r="D191" s="221" t="s">
        <v>44</v>
      </c>
      <c r="E191" s="221" t="s">
        <v>46</v>
      </c>
      <c r="F191" s="221" t="s">
        <v>14</v>
      </c>
      <c r="G191" s="221" t="s">
        <v>42</v>
      </c>
      <c r="H191" s="221">
        <v>62</v>
      </c>
    </row>
    <row r="192" spans="2:8" ht="14.5" x14ac:dyDescent="0.35">
      <c r="B192" s="354" t="s">
        <v>343</v>
      </c>
      <c r="C192" s="348">
        <v>2021</v>
      </c>
      <c r="D192" s="221" t="s">
        <v>44</v>
      </c>
      <c r="E192" s="221" t="s">
        <v>46</v>
      </c>
      <c r="F192" s="221" t="s">
        <v>15</v>
      </c>
      <c r="G192" s="221" t="s">
        <v>16</v>
      </c>
      <c r="H192" s="221">
        <v>0</v>
      </c>
    </row>
    <row r="193" spans="2:8" ht="14.5" x14ac:dyDescent="0.35">
      <c r="B193" s="354" t="s">
        <v>343</v>
      </c>
      <c r="C193" s="348">
        <v>2021</v>
      </c>
      <c r="D193" s="221" t="s">
        <v>44</v>
      </c>
      <c r="E193" s="221" t="s">
        <v>46</v>
      </c>
      <c r="F193" s="221" t="s">
        <v>15</v>
      </c>
      <c r="G193" s="221" t="s">
        <v>42</v>
      </c>
      <c r="H193" s="221">
        <v>0</v>
      </c>
    </row>
    <row r="194" spans="2:8" ht="14.5" x14ac:dyDescent="0.35">
      <c r="B194" s="354" t="s">
        <v>396</v>
      </c>
      <c r="C194" s="356">
        <v>2021</v>
      </c>
      <c r="D194" s="357" t="s">
        <v>43</v>
      </c>
      <c r="E194" s="357" t="s">
        <v>41</v>
      </c>
      <c r="F194" s="357" t="s">
        <v>14</v>
      </c>
      <c r="G194" s="357" t="s">
        <v>16</v>
      </c>
      <c r="H194" s="357">
        <v>22</v>
      </c>
    </row>
    <row r="195" spans="2:8" ht="14.5" x14ac:dyDescent="0.35">
      <c r="B195" s="354" t="s">
        <v>396</v>
      </c>
      <c r="C195" s="356">
        <v>2021</v>
      </c>
      <c r="D195" s="221" t="s">
        <v>43</v>
      </c>
      <c r="E195" s="221" t="s">
        <v>41</v>
      </c>
      <c r="F195" s="221" t="s">
        <v>14</v>
      </c>
      <c r="G195" s="221" t="s">
        <v>42</v>
      </c>
      <c r="H195" s="221">
        <v>0</v>
      </c>
    </row>
    <row r="196" spans="2:8" ht="14.5" x14ac:dyDescent="0.35">
      <c r="B196" s="354" t="s">
        <v>396</v>
      </c>
      <c r="C196" s="356">
        <v>2021</v>
      </c>
      <c r="D196" s="221" t="s">
        <v>43</v>
      </c>
      <c r="E196" s="221" t="s">
        <v>41</v>
      </c>
      <c r="F196" s="221" t="s">
        <v>15</v>
      </c>
      <c r="G196" s="221" t="s">
        <v>16</v>
      </c>
      <c r="H196" s="221">
        <v>0</v>
      </c>
    </row>
    <row r="197" spans="2:8" ht="14.5" x14ac:dyDescent="0.35">
      <c r="B197" s="354" t="s">
        <v>396</v>
      </c>
      <c r="C197" s="356">
        <v>2021</v>
      </c>
      <c r="D197" s="221" t="s">
        <v>43</v>
      </c>
      <c r="E197" s="221" t="s">
        <v>41</v>
      </c>
      <c r="F197" s="221" t="s">
        <v>15</v>
      </c>
      <c r="G197" s="221" t="s">
        <v>42</v>
      </c>
      <c r="H197" s="221">
        <v>0</v>
      </c>
    </row>
    <row r="198" spans="2:8" ht="14.5" x14ac:dyDescent="0.35">
      <c r="B198" s="354" t="s">
        <v>396</v>
      </c>
      <c r="C198" s="356">
        <v>2021</v>
      </c>
      <c r="D198" s="221" t="s">
        <v>43</v>
      </c>
      <c r="E198" s="221" t="s">
        <v>45</v>
      </c>
      <c r="F198" s="221" t="s">
        <v>14</v>
      </c>
      <c r="G198" s="221" t="s">
        <v>16</v>
      </c>
      <c r="H198" s="221">
        <v>4</v>
      </c>
    </row>
    <row r="199" spans="2:8" ht="14.5" x14ac:dyDescent="0.35">
      <c r="B199" s="354" t="s">
        <v>396</v>
      </c>
      <c r="C199" s="356">
        <v>2021</v>
      </c>
      <c r="D199" s="221" t="s">
        <v>43</v>
      </c>
      <c r="E199" s="221" t="s">
        <v>45</v>
      </c>
      <c r="F199" s="221" t="s">
        <v>14</v>
      </c>
      <c r="G199" s="221" t="s">
        <v>42</v>
      </c>
      <c r="H199" s="221">
        <v>0</v>
      </c>
    </row>
    <row r="200" spans="2:8" ht="14.5" x14ac:dyDescent="0.35">
      <c r="B200" s="354" t="s">
        <v>396</v>
      </c>
      <c r="C200" s="356">
        <v>2021</v>
      </c>
      <c r="D200" s="221" t="s">
        <v>43</v>
      </c>
      <c r="E200" s="221" t="s">
        <v>45</v>
      </c>
      <c r="F200" s="221" t="s">
        <v>15</v>
      </c>
      <c r="G200" s="221" t="s">
        <v>16</v>
      </c>
      <c r="H200" s="221">
        <v>5</v>
      </c>
    </row>
    <row r="201" spans="2:8" ht="14.5" x14ac:dyDescent="0.35">
      <c r="B201" s="354" t="s">
        <v>396</v>
      </c>
      <c r="C201" s="356">
        <v>2021</v>
      </c>
      <c r="D201" s="221" t="s">
        <v>43</v>
      </c>
      <c r="E201" s="221" t="s">
        <v>45</v>
      </c>
      <c r="F201" s="221" t="s">
        <v>15</v>
      </c>
      <c r="G201" s="221" t="s">
        <v>42</v>
      </c>
      <c r="H201" s="221">
        <v>0</v>
      </c>
    </row>
    <row r="202" spans="2:8" ht="14.5" x14ac:dyDescent="0.35">
      <c r="B202" s="354" t="s">
        <v>396</v>
      </c>
      <c r="C202" s="356">
        <v>2021</v>
      </c>
      <c r="D202" s="221" t="s">
        <v>43</v>
      </c>
      <c r="E202" s="221" t="s">
        <v>46</v>
      </c>
      <c r="F202" s="221" t="s">
        <v>14</v>
      </c>
      <c r="G202" s="221" t="s">
        <v>16</v>
      </c>
      <c r="H202" s="221">
        <v>77</v>
      </c>
    </row>
    <row r="203" spans="2:8" ht="14.5" x14ac:dyDescent="0.35">
      <c r="B203" s="354" t="s">
        <v>396</v>
      </c>
      <c r="C203" s="356">
        <v>2021</v>
      </c>
      <c r="D203" s="221" t="s">
        <v>43</v>
      </c>
      <c r="E203" s="221" t="s">
        <v>46</v>
      </c>
      <c r="F203" s="221" t="s">
        <v>14</v>
      </c>
      <c r="G203" s="221" t="s">
        <v>42</v>
      </c>
      <c r="H203" s="221">
        <v>11</v>
      </c>
    </row>
    <row r="204" spans="2:8" ht="14.5" x14ac:dyDescent="0.35">
      <c r="B204" s="354" t="s">
        <v>396</v>
      </c>
      <c r="C204" s="356">
        <v>2021</v>
      </c>
      <c r="D204" s="221" t="s">
        <v>43</v>
      </c>
      <c r="E204" s="221" t="s">
        <v>46</v>
      </c>
      <c r="F204" s="221" t="s">
        <v>15</v>
      </c>
      <c r="G204" s="221" t="s">
        <v>16</v>
      </c>
      <c r="H204" s="221">
        <v>0</v>
      </c>
    </row>
    <row r="205" spans="2:8" ht="14.5" x14ac:dyDescent="0.35">
      <c r="B205" s="354" t="s">
        <v>396</v>
      </c>
      <c r="C205" s="356">
        <v>2021</v>
      </c>
      <c r="D205" s="221" t="s">
        <v>43</v>
      </c>
      <c r="E205" s="221" t="s">
        <v>46</v>
      </c>
      <c r="F205" s="221" t="s">
        <v>15</v>
      </c>
      <c r="G205" s="221" t="s">
        <v>42</v>
      </c>
      <c r="H205" s="221">
        <v>0</v>
      </c>
    </row>
    <row r="206" spans="2:8" ht="14.5" x14ac:dyDescent="0.35">
      <c r="B206" s="354" t="s">
        <v>396</v>
      </c>
      <c r="C206" s="356">
        <v>2021</v>
      </c>
      <c r="D206" s="221" t="s">
        <v>44</v>
      </c>
      <c r="E206" s="221" t="s">
        <v>41</v>
      </c>
      <c r="F206" s="221" t="s">
        <v>14</v>
      </c>
      <c r="G206" s="221" t="s">
        <v>16</v>
      </c>
      <c r="H206" s="221">
        <v>0</v>
      </c>
    </row>
    <row r="207" spans="2:8" ht="14.5" x14ac:dyDescent="0.35">
      <c r="B207" s="354" t="s">
        <v>396</v>
      </c>
      <c r="C207" s="356">
        <v>2021</v>
      </c>
      <c r="D207" s="221" t="s">
        <v>44</v>
      </c>
      <c r="E207" s="221" t="s">
        <v>41</v>
      </c>
      <c r="F207" s="221" t="s">
        <v>14</v>
      </c>
      <c r="G207" s="221" t="s">
        <v>42</v>
      </c>
      <c r="H207" s="221">
        <v>0</v>
      </c>
    </row>
    <row r="208" spans="2:8" ht="14.5" x14ac:dyDescent="0.35">
      <c r="B208" s="354" t="s">
        <v>396</v>
      </c>
      <c r="C208" s="356">
        <v>2021</v>
      </c>
      <c r="D208" s="221" t="s">
        <v>44</v>
      </c>
      <c r="E208" s="221" t="s">
        <v>41</v>
      </c>
      <c r="F208" s="221" t="s">
        <v>15</v>
      </c>
      <c r="G208" s="221" t="s">
        <v>16</v>
      </c>
      <c r="H208" s="221">
        <v>0</v>
      </c>
    </row>
    <row r="209" spans="2:8" ht="14.5" x14ac:dyDescent="0.35">
      <c r="B209" s="354" t="s">
        <v>396</v>
      </c>
      <c r="C209" s="356">
        <v>2021</v>
      </c>
      <c r="D209" s="221" t="s">
        <v>44</v>
      </c>
      <c r="E209" s="221" t="s">
        <v>41</v>
      </c>
      <c r="F209" s="221" t="s">
        <v>15</v>
      </c>
      <c r="G209" s="221" t="s">
        <v>42</v>
      </c>
      <c r="H209" s="221">
        <v>0</v>
      </c>
    </row>
    <row r="210" spans="2:8" ht="14.5" x14ac:dyDescent="0.35">
      <c r="B210" s="354" t="s">
        <v>396</v>
      </c>
      <c r="C210" s="356">
        <v>2021</v>
      </c>
      <c r="D210" s="221" t="s">
        <v>44</v>
      </c>
      <c r="E210" s="221" t="s">
        <v>45</v>
      </c>
      <c r="F210" s="221" t="s">
        <v>14</v>
      </c>
      <c r="G210" s="221" t="s">
        <v>16</v>
      </c>
      <c r="H210" s="221">
        <v>0</v>
      </c>
    </row>
    <row r="211" spans="2:8" ht="14.5" x14ac:dyDescent="0.35">
      <c r="B211" s="354" t="s">
        <v>396</v>
      </c>
      <c r="C211" s="356">
        <v>2021</v>
      </c>
      <c r="D211" s="221" t="s">
        <v>44</v>
      </c>
      <c r="E211" s="221" t="s">
        <v>45</v>
      </c>
      <c r="F211" s="221" t="s">
        <v>14</v>
      </c>
      <c r="G211" s="221" t="s">
        <v>42</v>
      </c>
      <c r="H211" s="221">
        <v>0</v>
      </c>
    </row>
    <row r="212" spans="2:8" ht="14.5" x14ac:dyDescent="0.35">
      <c r="B212" s="354" t="s">
        <v>396</v>
      </c>
      <c r="C212" s="356">
        <v>2021</v>
      </c>
      <c r="D212" s="221" t="s">
        <v>44</v>
      </c>
      <c r="E212" s="221" t="s">
        <v>45</v>
      </c>
      <c r="F212" s="221" t="s">
        <v>15</v>
      </c>
      <c r="G212" s="221" t="s">
        <v>16</v>
      </c>
      <c r="H212" s="221">
        <v>0</v>
      </c>
    </row>
    <row r="213" spans="2:8" ht="14.5" x14ac:dyDescent="0.35">
      <c r="B213" s="354" t="s">
        <v>396</v>
      </c>
      <c r="C213" s="356">
        <v>2021</v>
      </c>
      <c r="D213" s="221" t="s">
        <v>44</v>
      </c>
      <c r="E213" s="221" t="s">
        <v>45</v>
      </c>
      <c r="F213" s="221" t="s">
        <v>15</v>
      </c>
      <c r="G213" s="221" t="s">
        <v>42</v>
      </c>
      <c r="H213" s="221">
        <v>0</v>
      </c>
    </row>
    <row r="214" spans="2:8" ht="14.5" x14ac:dyDescent="0.35">
      <c r="B214" s="354" t="s">
        <v>396</v>
      </c>
      <c r="C214" s="356">
        <v>2021</v>
      </c>
      <c r="D214" s="221" t="s">
        <v>44</v>
      </c>
      <c r="E214" s="221" t="s">
        <v>46</v>
      </c>
      <c r="F214" s="221" t="s">
        <v>14</v>
      </c>
      <c r="G214" s="221" t="s">
        <v>16</v>
      </c>
      <c r="H214" s="221">
        <v>0</v>
      </c>
    </row>
    <row r="215" spans="2:8" ht="14.5" x14ac:dyDescent="0.35">
      <c r="B215" s="354" t="s">
        <v>396</v>
      </c>
      <c r="C215" s="356">
        <v>2021</v>
      </c>
      <c r="D215" s="221" t="s">
        <v>44</v>
      </c>
      <c r="E215" s="221" t="s">
        <v>46</v>
      </c>
      <c r="F215" s="221" t="s">
        <v>14</v>
      </c>
      <c r="G215" s="221" t="s">
        <v>42</v>
      </c>
      <c r="H215" s="221">
        <v>0</v>
      </c>
    </row>
    <row r="216" spans="2:8" ht="14.5" x14ac:dyDescent="0.35">
      <c r="B216" s="354" t="s">
        <v>396</v>
      </c>
      <c r="C216" s="356">
        <v>2021</v>
      </c>
      <c r="D216" s="221" t="s">
        <v>44</v>
      </c>
      <c r="E216" s="221" t="s">
        <v>46</v>
      </c>
      <c r="F216" s="221" t="s">
        <v>15</v>
      </c>
      <c r="G216" s="221" t="s">
        <v>16</v>
      </c>
      <c r="H216" s="221">
        <v>0</v>
      </c>
    </row>
    <row r="217" spans="2:8" ht="14.5" x14ac:dyDescent="0.35">
      <c r="B217" s="354" t="s">
        <v>396</v>
      </c>
      <c r="C217" s="356">
        <v>2021</v>
      </c>
      <c r="D217" s="221" t="s">
        <v>44</v>
      </c>
      <c r="E217" s="221" t="s">
        <v>46</v>
      </c>
      <c r="F217" s="221" t="s">
        <v>15</v>
      </c>
      <c r="G217" s="221" t="s">
        <v>42</v>
      </c>
      <c r="H217" s="221">
        <v>0</v>
      </c>
    </row>
    <row r="218" spans="2:8" ht="27" customHeight="1" x14ac:dyDescent="0.35">
      <c r="B218" s="359" t="s">
        <v>434</v>
      </c>
      <c r="C218" s="348">
        <v>2021</v>
      </c>
      <c r="D218" s="349" t="s">
        <v>43</v>
      </c>
      <c r="E218" s="349" t="s">
        <v>41</v>
      </c>
      <c r="F218" s="349" t="s">
        <v>14</v>
      </c>
      <c r="G218" s="349" t="s">
        <v>16</v>
      </c>
      <c r="H218" s="349">
        <v>142</v>
      </c>
    </row>
    <row r="219" spans="2:8" ht="14.5" x14ac:dyDescent="0.35">
      <c r="B219" s="359" t="s">
        <v>434</v>
      </c>
      <c r="C219" s="348">
        <v>2021</v>
      </c>
      <c r="D219" s="256" t="s">
        <v>43</v>
      </c>
      <c r="E219" s="256" t="s">
        <v>41</v>
      </c>
      <c r="F219" s="256" t="s">
        <v>14</v>
      </c>
      <c r="G219" s="256" t="s">
        <v>42</v>
      </c>
      <c r="H219" s="256">
        <v>14</v>
      </c>
    </row>
    <row r="220" spans="2:8" ht="14.5" x14ac:dyDescent="0.35">
      <c r="B220" s="359" t="s">
        <v>434</v>
      </c>
      <c r="C220" s="348">
        <v>2021</v>
      </c>
      <c r="D220" s="256" t="s">
        <v>43</v>
      </c>
      <c r="E220" s="256" t="s">
        <v>41</v>
      </c>
      <c r="F220" s="256" t="s">
        <v>15</v>
      </c>
      <c r="G220" s="256" t="s">
        <v>16</v>
      </c>
      <c r="H220" s="256">
        <v>0</v>
      </c>
    </row>
    <row r="221" spans="2:8" ht="14.5" x14ac:dyDescent="0.35">
      <c r="B221" s="359" t="s">
        <v>434</v>
      </c>
      <c r="C221" s="348">
        <v>2021</v>
      </c>
      <c r="D221" s="256" t="s">
        <v>43</v>
      </c>
      <c r="E221" s="256" t="s">
        <v>41</v>
      </c>
      <c r="F221" s="256" t="s">
        <v>15</v>
      </c>
      <c r="G221" s="256" t="s">
        <v>42</v>
      </c>
      <c r="H221" s="256">
        <v>0</v>
      </c>
    </row>
    <row r="222" spans="2:8" ht="14.5" x14ac:dyDescent="0.35">
      <c r="B222" s="359" t="s">
        <v>434</v>
      </c>
      <c r="C222" s="348">
        <v>2021</v>
      </c>
      <c r="D222" s="256" t="s">
        <v>43</v>
      </c>
      <c r="E222" s="256" t="s">
        <v>45</v>
      </c>
      <c r="F222" s="256" t="s">
        <v>14</v>
      </c>
      <c r="G222" s="256" t="s">
        <v>16</v>
      </c>
      <c r="H222" s="256">
        <v>0</v>
      </c>
    </row>
    <row r="223" spans="2:8" ht="14.5" x14ac:dyDescent="0.35">
      <c r="B223" s="359" t="s">
        <v>434</v>
      </c>
      <c r="C223" s="348">
        <v>2021</v>
      </c>
      <c r="D223" s="256" t="s">
        <v>43</v>
      </c>
      <c r="E223" s="256" t="s">
        <v>45</v>
      </c>
      <c r="F223" s="256" t="s">
        <v>14</v>
      </c>
      <c r="G223" s="256" t="s">
        <v>42</v>
      </c>
      <c r="H223" s="256">
        <v>0</v>
      </c>
    </row>
    <row r="224" spans="2:8" ht="14.5" x14ac:dyDescent="0.35">
      <c r="B224" s="359" t="s">
        <v>434</v>
      </c>
      <c r="C224" s="348">
        <v>2021</v>
      </c>
      <c r="D224" s="256" t="s">
        <v>43</v>
      </c>
      <c r="E224" s="256" t="s">
        <v>45</v>
      </c>
      <c r="F224" s="256" t="s">
        <v>15</v>
      </c>
      <c r="G224" s="256" t="s">
        <v>16</v>
      </c>
      <c r="H224" s="256">
        <v>5</v>
      </c>
    </row>
    <row r="225" spans="2:8" ht="14.5" x14ac:dyDescent="0.35">
      <c r="B225" s="359" t="s">
        <v>434</v>
      </c>
      <c r="C225" s="348">
        <v>2021</v>
      </c>
      <c r="D225" s="256" t="s">
        <v>43</v>
      </c>
      <c r="E225" s="256" t="s">
        <v>45</v>
      </c>
      <c r="F225" s="256" t="s">
        <v>15</v>
      </c>
      <c r="G225" s="256" t="s">
        <v>42</v>
      </c>
      <c r="H225" s="256">
        <v>0</v>
      </c>
    </row>
    <row r="226" spans="2:8" ht="14.5" x14ac:dyDescent="0.35">
      <c r="B226" s="359" t="s">
        <v>434</v>
      </c>
      <c r="C226" s="348">
        <v>2021</v>
      </c>
      <c r="D226" s="256" t="s">
        <v>43</v>
      </c>
      <c r="E226" s="256" t="s">
        <v>46</v>
      </c>
      <c r="F226" s="256" t="s">
        <v>14</v>
      </c>
      <c r="G226" s="256" t="s">
        <v>16</v>
      </c>
      <c r="H226" s="256">
        <v>143</v>
      </c>
    </row>
    <row r="227" spans="2:8" ht="14.5" x14ac:dyDescent="0.35">
      <c r="B227" s="359" t="s">
        <v>434</v>
      </c>
      <c r="C227" s="348">
        <v>2021</v>
      </c>
      <c r="D227" s="256" t="s">
        <v>43</v>
      </c>
      <c r="E227" s="256" t="s">
        <v>46</v>
      </c>
      <c r="F227" s="256" t="s">
        <v>14</v>
      </c>
      <c r="G227" s="256" t="s">
        <v>42</v>
      </c>
      <c r="H227" s="256">
        <v>14</v>
      </c>
    </row>
    <row r="228" spans="2:8" ht="14.5" x14ac:dyDescent="0.35">
      <c r="B228" s="359" t="s">
        <v>434</v>
      </c>
      <c r="C228" s="348">
        <v>2021</v>
      </c>
      <c r="D228" s="256" t="s">
        <v>43</v>
      </c>
      <c r="E228" s="256" t="s">
        <v>46</v>
      </c>
      <c r="F228" s="256" t="s">
        <v>15</v>
      </c>
      <c r="G228" s="256" t="s">
        <v>16</v>
      </c>
      <c r="H228" s="256">
        <v>0</v>
      </c>
    </row>
    <row r="229" spans="2:8" ht="14.5" x14ac:dyDescent="0.35">
      <c r="B229" s="359" t="s">
        <v>434</v>
      </c>
      <c r="C229" s="348">
        <v>2021</v>
      </c>
      <c r="D229" s="256" t="s">
        <v>43</v>
      </c>
      <c r="E229" s="256" t="s">
        <v>46</v>
      </c>
      <c r="F229" s="256" t="s">
        <v>15</v>
      </c>
      <c r="G229" s="256" t="s">
        <v>42</v>
      </c>
      <c r="H229" s="256">
        <v>0</v>
      </c>
    </row>
    <row r="230" spans="2:8" ht="14.5" x14ac:dyDescent="0.35">
      <c r="B230" s="359" t="s">
        <v>434</v>
      </c>
      <c r="C230" s="348">
        <v>2021</v>
      </c>
      <c r="D230" s="256" t="s">
        <v>44</v>
      </c>
      <c r="E230" s="256" t="s">
        <v>41</v>
      </c>
      <c r="F230" s="256" t="s">
        <v>14</v>
      </c>
      <c r="G230" s="256" t="s">
        <v>16</v>
      </c>
      <c r="H230" s="256">
        <v>9</v>
      </c>
    </row>
    <row r="231" spans="2:8" ht="14.5" x14ac:dyDescent="0.35">
      <c r="B231" s="359" t="s">
        <v>434</v>
      </c>
      <c r="C231" s="348">
        <v>2021</v>
      </c>
      <c r="D231" s="256" t="s">
        <v>44</v>
      </c>
      <c r="E231" s="256" t="s">
        <v>41</v>
      </c>
      <c r="F231" s="256" t="s">
        <v>14</v>
      </c>
      <c r="G231" s="256" t="s">
        <v>42</v>
      </c>
      <c r="H231" s="256">
        <v>0</v>
      </c>
    </row>
    <row r="232" spans="2:8" ht="14.5" x14ac:dyDescent="0.35">
      <c r="B232" s="359" t="s">
        <v>434</v>
      </c>
      <c r="C232" s="348">
        <v>2021</v>
      </c>
      <c r="D232" s="256" t="s">
        <v>44</v>
      </c>
      <c r="E232" s="256" t="s">
        <v>41</v>
      </c>
      <c r="F232" s="256" t="s">
        <v>15</v>
      </c>
      <c r="G232" s="256" t="s">
        <v>16</v>
      </c>
      <c r="H232" s="256">
        <v>0</v>
      </c>
    </row>
    <row r="233" spans="2:8" ht="14.5" x14ac:dyDescent="0.35">
      <c r="B233" s="359" t="s">
        <v>434</v>
      </c>
      <c r="C233" s="348">
        <v>2021</v>
      </c>
      <c r="D233" s="257" t="s">
        <v>44</v>
      </c>
      <c r="E233" s="257" t="s">
        <v>41</v>
      </c>
      <c r="F233" s="257" t="s">
        <v>15</v>
      </c>
      <c r="G233" s="257" t="s">
        <v>42</v>
      </c>
      <c r="H233" s="256">
        <v>0</v>
      </c>
    </row>
    <row r="234" spans="2:8" ht="14.5" x14ac:dyDescent="0.35">
      <c r="B234" s="359" t="s">
        <v>434</v>
      </c>
      <c r="C234" s="348">
        <v>2021</v>
      </c>
      <c r="D234" s="257" t="s">
        <v>44</v>
      </c>
      <c r="E234" s="257" t="s">
        <v>45</v>
      </c>
      <c r="F234" s="257" t="s">
        <v>14</v>
      </c>
      <c r="G234" s="257" t="s">
        <v>16</v>
      </c>
      <c r="H234" s="256">
        <v>0</v>
      </c>
    </row>
    <row r="235" spans="2:8" ht="14.5" x14ac:dyDescent="0.35">
      <c r="B235" s="359" t="s">
        <v>434</v>
      </c>
      <c r="C235" s="348">
        <v>2021</v>
      </c>
      <c r="D235" s="257" t="s">
        <v>44</v>
      </c>
      <c r="E235" s="257" t="s">
        <v>45</v>
      </c>
      <c r="F235" s="257" t="s">
        <v>14</v>
      </c>
      <c r="G235" s="257" t="s">
        <v>42</v>
      </c>
      <c r="H235" s="256">
        <v>0</v>
      </c>
    </row>
    <row r="236" spans="2:8" ht="14.5" x14ac:dyDescent="0.35">
      <c r="B236" s="359" t="s">
        <v>434</v>
      </c>
      <c r="C236" s="348">
        <v>2021</v>
      </c>
      <c r="D236" s="257" t="s">
        <v>44</v>
      </c>
      <c r="E236" s="257" t="s">
        <v>45</v>
      </c>
      <c r="F236" s="257" t="s">
        <v>15</v>
      </c>
      <c r="G236" s="257" t="s">
        <v>16</v>
      </c>
      <c r="H236" s="256">
        <v>0</v>
      </c>
    </row>
    <row r="237" spans="2:8" ht="14.5" x14ac:dyDescent="0.35">
      <c r="B237" s="359" t="s">
        <v>434</v>
      </c>
      <c r="C237" s="348">
        <v>2021</v>
      </c>
      <c r="D237" s="257" t="s">
        <v>44</v>
      </c>
      <c r="E237" s="257" t="s">
        <v>45</v>
      </c>
      <c r="F237" s="257" t="s">
        <v>15</v>
      </c>
      <c r="G237" s="257" t="s">
        <v>42</v>
      </c>
      <c r="H237" s="256">
        <v>0</v>
      </c>
    </row>
    <row r="238" spans="2:8" ht="14.5" x14ac:dyDescent="0.35">
      <c r="B238" s="359" t="s">
        <v>434</v>
      </c>
      <c r="C238" s="348">
        <v>2021</v>
      </c>
      <c r="D238" s="257" t="s">
        <v>44</v>
      </c>
      <c r="E238" s="257" t="s">
        <v>46</v>
      </c>
      <c r="F238" s="257" t="s">
        <v>14</v>
      </c>
      <c r="G238" s="257" t="s">
        <v>16</v>
      </c>
      <c r="H238" s="256">
        <v>0</v>
      </c>
    </row>
    <row r="239" spans="2:8" ht="14.5" x14ac:dyDescent="0.35">
      <c r="B239" s="359" t="s">
        <v>434</v>
      </c>
      <c r="C239" s="348">
        <v>2021</v>
      </c>
      <c r="D239" s="257" t="s">
        <v>44</v>
      </c>
      <c r="E239" s="257" t="s">
        <v>46</v>
      </c>
      <c r="F239" s="257" t="s">
        <v>14</v>
      </c>
      <c r="G239" s="257" t="s">
        <v>42</v>
      </c>
      <c r="H239" s="256">
        <v>0</v>
      </c>
    </row>
    <row r="240" spans="2:8" ht="14.5" x14ac:dyDescent="0.35">
      <c r="B240" s="359" t="s">
        <v>434</v>
      </c>
      <c r="C240" s="348">
        <v>2021</v>
      </c>
      <c r="D240" s="257" t="s">
        <v>44</v>
      </c>
      <c r="E240" s="257" t="s">
        <v>46</v>
      </c>
      <c r="F240" s="257" t="s">
        <v>15</v>
      </c>
      <c r="G240" s="257" t="s">
        <v>16</v>
      </c>
      <c r="H240" s="257">
        <v>4</v>
      </c>
    </row>
    <row r="241" spans="2:8" ht="14.5" x14ac:dyDescent="0.35">
      <c r="B241" s="359" t="s">
        <v>434</v>
      </c>
      <c r="C241" s="348">
        <v>2021</v>
      </c>
      <c r="D241" s="257" t="s">
        <v>44</v>
      </c>
      <c r="E241" s="257" t="s">
        <v>46</v>
      </c>
      <c r="F241" s="257" t="s">
        <v>15</v>
      </c>
      <c r="G241" s="257" t="s">
        <v>42</v>
      </c>
      <c r="H241" s="257">
        <v>2</v>
      </c>
    </row>
    <row r="242" spans="2:8" ht="24.75" customHeight="1" x14ac:dyDescent="0.35">
      <c r="B242" s="359" t="s">
        <v>752</v>
      </c>
      <c r="C242" s="360">
        <v>2021</v>
      </c>
      <c r="D242" s="349" t="s">
        <v>43</v>
      </c>
      <c r="E242" s="349" t="s">
        <v>41</v>
      </c>
      <c r="F242" s="349" t="s">
        <v>14</v>
      </c>
      <c r="G242" s="349" t="s">
        <v>16</v>
      </c>
      <c r="H242" s="349">
        <v>312</v>
      </c>
    </row>
    <row r="243" spans="2:8" ht="14.5" x14ac:dyDescent="0.35">
      <c r="B243" s="359" t="s">
        <v>752</v>
      </c>
      <c r="C243" s="360">
        <v>2021</v>
      </c>
      <c r="D243" s="257" t="s">
        <v>43</v>
      </c>
      <c r="E243" s="257" t="s">
        <v>41</v>
      </c>
      <c r="F243" s="257" t="s">
        <v>14</v>
      </c>
      <c r="G243" s="257" t="s">
        <v>42</v>
      </c>
      <c r="H243" s="257">
        <v>2</v>
      </c>
    </row>
    <row r="244" spans="2:8" ht="14.5" x14ac:dyDescent="0.35">
      <c r="B244" s="359" t="s">
        <v>752</v>
      </c>
      <c r="C244" s="360">
        <v>2021</v>
      </c>
      <c r="D244" s="257" t="s">
        <v>43</v>
      </c>
      <c r="E244" s="257" t="s">
        <v>41</v>
      </c>
      <c r="F244" s="257" t="s">
        <v>15</v>
      </c>
      <c r="G244" s="257" t="s">
        <v>16</v>
      </c>
      <c r="H244" s="257">
        <v>0</v>
      </c>
    </row>
    <row r="245" spans="2:8" ht="14.5" x14ac:dyDescent="0.35">
      <c r="B245" s="359" t="s">
        <v>752</v>
      </c>
      <c r="C245" s="360">
        <v>2021</v>
      </c>
      <c r="D245" s="257" t="s">
        <v>43</v>
      </c>
      <c r="E245" s="257" t="s">
        <v>41</v>
      </c>
      <c r="F245" s="257" t="s">
        <v>15</v>
      </c>
      <c r="G245" s="257" t="s">
        <v>42</v>
      </c>
      <c r="H245" s="257">
        <v>0</v>
      </c>
    </row>
    <row r="246" spans="2:8" ht="14.5" x14ac:dyDescent="0.35">
      <c r="B246" s="359" t="s">
        <v>752</v>
      </c>
      <c r="C246" s="360">
        <v>2021</v>
      </c>
      <c r="D246" s="257" t="s">
        <v>43</v>
      </c>
      <c r="E246" s="257" t="s">
        <v>45</v>
      </c>
      <c r="F246" s="257" t="s">
        <v>14</v>
      </c>
      <c r="G246" s="257" t="s">
        <v>16</v>
      </c>
      <c r="H246" s="257">
        <v>0</v>
      </c>
    </row>
    <row r="247" spans="2:8" ht="14.5" x14ac:dyDescent="0.35">
      <c r="B247" s="359" t="s">
        <v>752</v>
      </c>
      <c r="C247" s="360">
        <v>2021</v>
      </c>
      <c r="D247" s="257" t="s">
        <v>43</v>
      </c>
      <c r="E247" s="257" t="s">
        <v>45</v>
      </c>
      <c r="F247" s="257" t="s">
        <v>14</v>
      </c>
      <c r="G247" s="257" t="s">
        <v>42</v>
      </c>
      <c r="H247" s="257">
        <v>0</v>
      </c>
    </row>
    <row r="248" spans="2:8" ht="14.5" x14ac:dyDescent="0.35">
      <c r="B248" s="359" t="s">
        <v>752</v>
      </c>
      <c r="C248" s="360">
        <v>2021</v>
      </c>
      <c r="D248" s="257" t="s">
        <v>43</v>
      </c>
      <c r="E248" s="257" t="s">
        <v>45</v>
      </c>
      <c r="F248" s="257" t="s">
        <v>15</v>
      </c>
      <c r="G248" s="257" t="s">
        <v>16</v>
      </c>
      <c r="H248" s="257">
        <v>0</v>
      </c>
    </row>
    <row r="249" spans="2:8" ht="14.5" x14ac:dyDescent="0.35">
      <c r="B249" s="359" t="s">
        <v>752</v>
      </c>
      <c r="C249" s="360">
        <v>2021</v>
      </c>
      <c r="D249" s="257" t="s">
        <v>43</v>
      </c>
      <c r="E249" s="257" t="s">
        <v>45</v>
      </c>
      <c r="F249" s="257" t="s">
        <v>15</v>
      </c>
      <c r="G249" s="257" t="s">
        <v>42</v>
      </c>
      <c r="H249" s="257">
        <v>0</v>
      </c>
    </row>
    <row r="250" spans="2:8" ht="14.5" x14ac:dyDescent="0.35">
      <c r="B250" s="359" t="s">
        <v>752</v>
      </c>
      <c r="C250" s="360">
        <v>2021</v>
      </c>
      <c r="D250" s="257" t="s">
        <v>43</v>
      </c>
      <c r="E250" s="257" t="s">
        <v>46</v>
      </c>
      <c r="F250" s="257" t="s">
        <v>14</v>
      </c>
      <c r="G250" s="257" t="s">
        <v>16</v>
      </c>
      <c r="H250" s="257">
        <v>163</v>
      </c>
    </row>
    <row r="251" spans="2:8" ht="14.5" x14ac:dyDescent="0.35">
      <c r="B251" s="359" t="s">
        <v>752</v>
      </c>
      <c r="C251" s="360">
        <v>2021</v>
      </c>
      <c r="D251" s="257" t="s">
        <v>43</v>
      </c>
      <c r="E251" s="257" t="s">
        <v>46</v>
      </c>
      <c r="F251" s="257" t="s">
        <v>14</v>
      </c>
      <c r="G251" s="257" t="s">
        <v>42</v>
      </c>
      <c r="H251" s="257">
        <v>2</v>
      </c>
    </row>
    <row r="252" spans="2:8" ht="14.5" x14ac:dyDescent="0.35">
      <c r="B252" s="359" t="s">
        <v>752</v>
      </c>
      <c r="C252" s="360">
        <v>2021</v>
      </c>
      <c r="D252" s="257" t="s">
        <v>43</v>
      </c>
      <c r="E252" s="257" t="s">
        <v>46</v>
      </c>
      <c r="F252" s="257" t="s">
        <v>15</v>
      </c>
      <c r="G252" s="257" t="s">
        <v>16</v>
      </c>
      <c r="H252" s="257">
        <v>0</v>
      </c>
    </row>
    <row r="253" spans="2:8" ht="14.5" x14ac:dyDescent="0.35">
      <c r="B253" s="359" t="s">
        <v>752</v>
      </c>
      <c r="C253" s="360">
        <v>2021</v>
      </c>
      <c r="D253" s="257" t="s">
        <v>43</v>
      </c>
      <c r="E253" s="257" t="s">
        <v>46</v>
      </c>
      <c r="F253" s="257" t="s">
        <v>15</v>
      </c>
      <c r="G253" s="257" t="s">
        <v>42</v>
      </c>
      <c r="H253" s="257">
        <v>0</v>
      </c>
    </row>
    <row r="254" spans="2:8" ht="14.5" x14ac:dyDescent="0.35">
      <c r="B254" s="359" t="s">
        <v>752</v>
      </c>
      <c r="C254" s="360">
        <v>2021</v>
      </c>
      <c r="D254" s="257" t="s">
        <v>44</v>
      </c>
      <c r="E254" s="257" t="s">
        <v>41</v>
      </c>
      <c r="F254" s="257" t="s">
        <v>14</v>
      </c>
      <c r="G254" s="257" t="s">
        <v>16</v>
      </c>
      <c r="H254" s="257">
        <v>71</v>
      </c>
    </row>
    <row r="255" spans="2:8" ht="14.5" x14ac:dyDescent="0.35">
      <c r="B255" s="359" t="s">
        <v>752</v>
      </c>
      <c r="C255" s="360">
        <v>2021</v>
      </c>
      <c r="D255" s="257" t="s">
        <v>44</v>
      </c>
      <c r="E255" s="257" t="s">
        <v>41</v>
      </c>
      <c r="F255" s="257" t="s">
        <v>14</v>
      </c>
      <c r="G255" s="257" t="s">
        <v>42</v>
      </c>
      <c r="H255" s="257">
        <v>13</v>
      </c>
    </row>
    <row r="256" spans="2:8" ht="14.5" x14ac:dyDescent="0.35">
      <c r="B256" s="359" t="s">
        <v>752</v>
      </c>
      <c r="C256" s="360">
        <v>2021</v>
      </c>
      <c r="D256" s="257" t="s">
        <v>44</v>
      </c>
      <c r="E256" s="257" t="s">
        <v>41</v>
      </c>
      <c r="F256" s="257" t="s">
        <v>15</v>
      </c>
      <c r="G256" s="257" t="s">
        <v>16</v>
      </c>
      <c r="H256" s="257">
        <v>0</v>
      </c>
    </row>
    <row r="257" spans="2:8" ht="14.5" x14ac:dyDescent="0.35">
      <c r="B257" s="359" t="s">
        <v>752</v>
      </c>
      <c r="C257" s="360">
        <v>2021</v>
      </c>
      <c r="D257" s="257" t="s">
        <v>44</v>
      </c>
      <c r="E257" s="257" t="s">
        <v>41</v>
      </c>
      <c r="F257" s="257" t="s">
        <v>15</v>
      </c>
      <c r="G257" s="257" t="s">
        <v>42</v>
      </c>
      <c r="H257" s="257">
        <v>0</v>
      </c>
    </row>
    <row r="258" spans="2:8" ht="14.5" x14ac:dyDescent="0.35">
      <c r="B258" s="359" t="s">
        <v>752</v>
      </c>
      <c r="C258" s="360">
        <v>2021</v>
      </c>
      <c r="D258" s="257" t="s">
        <v>44</v>
      </c>
      <c r="E258" s="257" t="s">
        <v>45</v>
      </c>
      <c r="F258" s="257" t="s">
        <v>14</v>
      </c>
      <c r="G258" s="257" t="s">
        <v>16</v>
      </c>
      <c r="H258" s="257">
        <v>0</v>
      </c>
    </row>
    <row r="259" spans="2:8" ht="14.5" x14ac:dyDescent="0.35">
      <c r="B259" s="359" t="s">
        <v>752</v>
      </c>
      <c r="C259" s="360">
        <v>2021</v>
      </c>
      <c r="D259" s="257" t="s">
        <v>44</v>
      </c>
      <c r="E259" s="257" t="s">
        <v>45</v>
      </c>
      <c r="F259" s="257" t="s">
        <v>14</v>
      </c>
      <c r="G259" s="257" t="s">
        <v>42</v>
      </c>
      <c r="H259" s="257">
        <v>0</v>
      </c>
    </row>
    <row r="260" spans="2:8" ht="14.5" x14ac:dyDescent="0.35">
      <c r="B260" s="359" t="s">
        <v>752</v>
      </c>
      <c r="C260" s="360">
        <v>2021</v>
      </c>
      <c r="D260" s="257" t="s">
        <v>44</v>
      </c>
      <c r="E260" s="257" t="s">
        <v>45</v>
      </c>
      <c r="F260" s="257" t="s">
        <v>15</v>
      </c>
      <c r="G260" s="257" t="s">
        <v>16</v>
      </c>
      <c r="H260" s="257">
        <v>0</v>
      </c>
    </row>
    <row r="261" spans="2:8" ht="14.5" x14ac:dyDescent="0.35">
      <c r="B261" s="359" t="s">
        <v>752</v>
      </c>
      <c r="C261" s="360">
        <v>2021</v>
      </c>
      <c r="D261" s="257" t="s">
        <v>44</v>
      </c>
      <c r="E261" s="257" t="s">
        <v>45</v>
      </c>
      <c r="F261" s="257" t="s">
        <v>15</v>
      </c>
      <c r="G261" s="257" t="s">
        <v>42</v>
      </c>
      <c r="H261" s="257">
        <v>0</v>
      </c>
    </row>
    <row r="262" spans="2:8" ht="14.5" x14ac:dyDescent="0.35">
      <c r="B262" s="359" t="s">
        <v>752</v>
      </c>
      <c r="C262" s="360">
        <v>2021</v>
      </c>
      <c r="D262" s="257" t="s">
        <v>44</v>
      </c>
      <c r="E262" s="257" t="s">
        <v>46</v>
      </c>
      <c r="F262" s="257" t="s">
        <v>14</v>
      </c>
      <c r="G262" s="257" t="s">
        <v>16</v>
      </c>
      <c r="H262" s="257">
        <v>77</v>
      </c>
    </row>
    <row r="263" spans="2:8" ht="14.5" x14ac:dyDescent="0.35">
      <c r="B263" s="359" t="s">
        <v>752</v>
      </c>
      <c r="C263" s="360">
        <v>2021</v>
      </c>
      <c r="D263" s="257" t="s">
        <v>44</v>
      </c>
      <c r="E263" s="257" t="s">
        <v>46</v>
      </c>
      <c r="F263" s="257" t="s">
        <v>14</v>
      </c>
      <c r="G263" s="257" t="s">
        <v>42</v>
      </c>
      <c r="H263" s="257">
        <v>54</v>
      </c>
    </row>
    <row r="264" spans="2:8" ht="14.5" x14ac:dyDescent="0.35">
      <c r="B264" s="359" t="s">
        <v>752</v>
      </c>
      <c r="C264" s="360">
        <v>2021</v>
      </c>
      <c r="D264" s="257" t="s">
        <v>44</v>
      </c>
      <c r="E264" s="257" t="s">
        <v>46</v>
      </c>
      <c r="F264" s="257" t="s">
        <v>15</v>
      </c>
      <c r="G264" s="257" t="s">
        <v>16</v>
      </c>
      <c r="H264" s="257">
        <v>0</v>
      </c>
    </row>
    <row r="265" spans="2:8" ht="14.5" x14ac:dyDescent="0.35">
      <c r="B265" s="359" t="s">
        <v>752</v>
      </c>
      <c r="C265" s="360">
        <v>2021</v>
      </c>
      <c r="D265" s="257" t="s">
        <v>44</v>
      </c>
      <c r="E265" s="257" t="s">
        <v>46</v>
      </c>
      <c r="F265" s="257" t="s">
        <v>15</v>
      </c>
      <c r="G265" s="257" t="s">
        <v>42</v>
      </c>
      <c r="H265" s="257">
        <v>0</v>
      </c>
    </row>
    <row r="266" spans="2:8" ht="30" customHeight="1" x14ac:dyDescent="0.35">
      <c r="B266" s="359" t="s">
        <v>509</v>
      </c>
      <c r="C266" s="361">
        <v>2021</v>
      </c>
      <c r="D266" s="349" t="s">
        <v>43</v>
      </c>
      <c r="E266" s="349" t="s">
        <v>41</v>
      </c>
      <c r="F266" s="349" t="s">
        <v>14</v>
      </c>
      <c r="G266" s="349" t="s">
        <v>16</v>
      </c>
      <c r="H266" s="349">
        <v>108</v>
      </c>
    </row>
    <row r="267" spans="2:8" ht="14.5" x14ac:dyDescent="0.35">
      <c r="B267" s="359" t="s">
        <v>509</v>
      </c>
      <c r="C267" s="361">
        <v>2021</v>
      </c>
      <c r="D267" s="256" t="s">
        <v>43</v>
      </c>
      <c r="E267" s="256" t="s">
        <v>41</v>
      </c>
      <c r="F267" s="256" t="s">
        <v>14</v>
      </c>
      <c r="G267" s="256" t="s">
        <v>42</v>
      </c>
      <c r="H267" s="257">
        <v>0</v>
      </c>
    </row>
    <row r="268" spans="2:8" ht="14.5" x14ac:dyDescent="0.35">
      <c r="B268" s="359" t="s">
        <v>509</v>
      </c>
      <c r="C268" s="361">
        <v>2021</v>
      </c>
      <c r="D268" s="256" t="s">
        <v>43</v>
      </c>
      <c r="E268" s="256" t="s">
        <v>41</v>
      </c>
      <c r="F268" s="256" t="s">
        <v>15</v>
      </c>
      <c r="G268" s="256" t="s">
        <v>16</v>
      </c>
      <c r="H268" s="257">
        <v>0</v>
      </c>
    </row>
    <row r="269" spans="2:8" ht="14.5" x14ac:dyDescent="0.35">
      <c r="B269" s="359" t="s">
        <v>509</v>
      </c>
      <c r="C269" s="361">
        <v>2021</v>
      </c>
      <c r="D269" s="256" t="s">
        <v>43</v>
      </c>
      <c r="E269" s="256" t="s">
        <v>41</v>
      </c>
      <c r="F269" s="256" t="s">
        <v>15</v>
      </c>
      <c r="G269" s="256" t="s">
        <v>42</v>
      </c>
      <c r="H269" s="257">
        <v>0</v>
      </c>
    </row>
    <row r="270" spans="2:8" ht="14.5" x14ac:dyDescent="0.35">
      <c r="B270" s="359" t="s">
        <v>509</v>
      </c>
      <c r="C270" s="361">
        <v>2021</v>
      </c>
      <c r="D270" s="256" t="s">
        <v>43</v>
      </c>
      <c r="E270" s="256" t="s">
        <v>45</v>
      </c>
      <c r="F270" s="256" t="s">
        <v>14</v>
      </c>
      <c r="G270" s="256" t="s">
        <v>16</v>
      </c>
      <c r="H270" s="257">
        <v>0</v>
      </c>
    </row>
    <row r="271" spans="2:8" ht="14.5" x14ac:dyDescent="0.35">
      <c r="B271" s="359" t="s">
        <v>509</v>
      </c>
      <c r="C271" s="361">
        <v>2021</v>
      </c>
      <c r="D271" s="256" t="s">
        <v>43</v>
      </c>
      <c r="E271" s="256" t="s">
        <v>45</v>
      </c>
      <c r="F271" s="256" t="s">
        <v>14</v>
      </c>
      <c r="G271" s="256" t="s">
        <v>42</v>
      </c>
      <c r="H271" s="257">
        <v>0</v>
      </c>
    </row>
    <row r="272" spans="2:8" ht="14.5" x14ac:dyDescent="0.35">
      <c r="B272" s="359" t="s">
        <v>509</v>
      </c>
      <c r="C272" s="361">
        <v>2021</v>
      </c>
      <c r="D272" s="256" t="s">
        <v>43</v>
      </c>
      <c r="E272" s="256" t="s">
        <v>45</v>
      </c>
      <c r="F272" s="256" t="s">
        <v>15</v>
      </c>
      <c r="G272" s="256" t="s">
        <v>16</v>
      </c>
      <c r="H272" s="257">
        <v>0</v>
      </c>
    </row>
    <row r="273" spans="2:8" ht="14.5" x14ac:dyDescent="0.35">
      <c r="B273" s="359" t="s">
        <v>509</v>
      </c>
      <c r="C273" s="361">
        <v>2021</v>
      </c>
      <c r="D273" s="256" t="s">
        <v>43</v>
      </c>
      <c r="E273" s="256" t="s">
        <v>45</v>
      </c>
      <c r="F273" s="256" t="s">
        <v>15</v>
      </c>
      <c r="G273" s="256" t="s">
        <v>42</v>
      </c>
      <c r="H273" s="257">
        <v>0</v>
      </c>
    </row>
    <row r="274" spans="2:8" ht="14.5" x14ac:dyDescent="0.35">
      <c r="B274" s="359" t="s">
        <v>509</v>
      </c>
      <c r="C274" s="361">
        <v>2021</v>
      </c>
      <c r="D274" s="256" t="s">
        <v>43</v>
      </c>
      <c r="E274" s="256" t="s">
        <v>46</v>
      </c>
      <c r="F274" s="256" t="s">
        <v>14</v>
      </c>
      <c r="G274" s="256" t="s">
        <v>16</v>
      </c>
      <c r="H274" s="257">
        <v>412</v>
      </c>
    </row>
    <row r="275" spans="2:8" ht="14.5" x14ac:dyDescent="0.35">
      <c r="B275" s="359" t="s">
        <v>509</v>
      </c>
      <c r="C275" s="361">
        <v>2021</v>
      </c>
      <c r="D275" s="256" t="s">
        <v>43</v>
      </c>
      <c r="E275" s="256" t="s">
        <v>46</v>
      </c>
      <c r="F275" s="256" t="s">
        <v>14</v>
      </c>
      <c r="G275" s="256" t="s">
        <v>42</v>
      </c>
      <c r="H275" s="257">
        <v>75</v>
      </c>
    </row>
    <row r="276" spans="2:8" ht="14.5" x14ac:dyDescent="0.35">
      <c r="B276" s="359" t="s">
        <v>509</v>
      </c>
      <c r="C276" s="361">
        <v>2021</v>
      </c>
      <c r="D276" s="256" t="s">
        <v>43</v>
      </c>
      <c r="E276" s="256" t="s">
        <v>46</v>
      </c>
      <c r="F276" s="256" t="s">
        <v>15</v>
      </c>
      <c r="G276" s="256" t="s">
        <v>16</v>
      </c>
      <c r="H276" s="257">
        <v>0</v>
      </c>
    </row>
    <row r="277" spans="2:8" ht="14.5" x14ac:dyDescent="0.35">
      <c r="B277" s="359" t="s">
        <v>509</v>
      </c>
      <c r="C277" s="361">
        <v>2021</v>
      </c>
      <c r="D277" s="256" t="s">
        <v>43</v>
      </c>
      <c r="E277" s="256" t="s">
        <v>46</v>
      </c>
      <c r="F277" s="256" t="s">
        <v>15</v>
      </c>
      <c r="G277" s="256" t="s">
        <v>42</v>
      </c>
      <c r="H277" s="257">
        <v>0</v>
      </c>
    </row>
    <row r="278" spans="2:8" ht="14.5" x14ac:dyDescent="0.35">
      <c r="B278" s="359" t="s">
        <v>509</v>
      </c>
      <c r="C278" s="361">
        <v>2021</v>
      </c>
      <c r="D278" s="256" t="s">
        <v>44</v>
      </c>
      <c r="E278" s="256" t="s">
        <v>41</v>
      </c>
      <c r="F278" s="256" t="s">
        <v>14</v>
      </c>
      <c r="G278" s="256" t="s">
        <v>16</v>
      </c>
      <c r="H278" s="257">
        <v>0</v>
      </c>
    </row>
    <row r="279" spans="2:8" ht="14.5" x14ac:dyDescent="0.35">
      <c r="B279" s="359" t="s">
        <v>509</v>
      </c>
      <c r="C279" s="361">
        <v>2021</v>
      </c>
      <c r="D279" s="256" t="s">
        <v>44</v>
      </c>
      <c r="E279" s="256" t="s">
        <v>41</v>
      </c>
      <c r="F279" s="256" t="s">
        <v>14</v>
      </c>
      <c r="G279" s="256" t="s">
        <v>42</v>
      </c>
      <c r="H279" s="257">
        <v>0</v>
      </c>
    </row>
    <row r="280" spans="2:8" ht="14.5" x14ac:dyDescent="0.35">
      <c r="B280" s="359" t="s">
        <v>509</v>
      </c>
      <c r="C280" s="361">
        <v>2021</v>
      </c>
      <c r="D280" s="256" t="s">
        <v>44</v>
      </c>
      <c r="E280" s="256" t="s">
        <v>41</v>
      </c>
      <c r="F280" s="256" t="s">
        <v>15</v>
      </c>
      <c r="G280" s="256" t="s">
        <v>16</v>
      </c>
      <c r="H280" s="257">
        <v>0</v>
      </c>
    </row>
    <row r="281" spans="2:8" ht="14.5" x14ac:dyDescent="0.35">
      <c r="B281" s="359" t="s">
        <v>509</v>
      </c>
      <c r="C281" s="361">
        <v>2021</v>
      </c>
      <c r="D281" s="257" t="s">
        <v>44</v>
      </c>
      <c r="E281" s="257" t="s">
        <v>41</v>
      </c>
      <c r="F281" s="257" t="s">
        <v>15</v>
      </c>
      <c r="G281" s="257" t="s">
        <v>42</v>
      </c>
      <c r="H281" s="257">
        <v>0</v>
      </c>
    </row>
    <row r="282" spans="2:8" ht="14.5" x14ac:dyDescent="0.35">
      <c r="B282" s="359" t="s">
        <v>509</v>
      </c>
      <c r="C282" s="361">
        <v>2021</v>
      </c>
      <c r="D282" s="257" t="s">
        <v>44</v>
      </c>
      <c r="E282" s="257" t="s">
        <v>45</v>
      </c>
      <c r="F282" s="257" t="s">
        <v>14</v>
      </c>
      <c r="G282" s="257" t="s">
        <v>16</v>
      </c>
      <c r="H282" s="257">
        <v>0</v>
      </c>
    </row>
    <row r="283" spans="2:8" ht="14.5" x14ac:dyDescent="0.35">
      <c r="B283" s="359" t="s">
        <v>509</v>
      </c>
      <c r="C283" s="361">
        <v>2021</v>
      </c>
      <c r="D283" s="257" t="s">
        <v>44</v>
      </c>
      <c r="E283" s="257" t="s">
        <v>45</v>
      </c>
      <c r="F283" s="257" t="s">
        <v>14</v>
      </c>
      <c r="G283" s="257" t="s">
        <v>42</v>
      </c>
      <c r="H283" s="257">
        <v>0</v>
      </c>
    </row>
    <row r="284" spans="2:8" ht="14.5" x14ac:dyDescent="0.35">
      <c r="B284" s="359" t="s">
        <v>509</v>
      </c>
      <c r="C284" s="361">
        <v>2021</v>
      </c>
      <c r="D284" s="257" t="s">
        <v>44</v>
      </c>
      <c r="E284" s="257" t="s">
        <v>45</v>
      </c>
      <c r="F284" s="257" t="s">
        <v>15</v>
      </c>
      <c r="G284" s="257" t="s">
        <v>16</v>
      </c>
      <c r="H284" s="257">
        <v>0</v>
      </c>
    </row>
    <row r="285" spans="2:8" ht="14.5" x14ac:dyDescent="0.35">
      <c r="B285" s="359" t="s">
        <v>509</v>
      </c>
      <c r="C285" s="361">
        <v>2021</v>
      </c>
      <c r="D285" s="257" t="s">
        <v>44</v>
      </c>
      <c r="E285" s="257" t="s">
        <v>45</v>
      </c>
      <c r="F285" s="257" t="s">
        <v>15</v>
      </c>
      <c r="G285" s="257" t="s">
        <v>42</v>
      </c>
      <c r="H285" s="257">
        <v>0</v>
      </c>
    </row>
    <row r="286" spans="2:8" ht="14.5" x14ac:dyDescent="0.35">
      <c r="B286" s="359" t="s">
        <v>509</v>
      </c>
      <c r="C286" s="361">
        <v>2021</v>
      </c>
      <c r="D286" s="257" t="s">
        <v>44</v>
      </c>
      <c r="E286" s="257" t="s">
        <v>46</v>
      </c>
      <c r="F286" s="257" t="s">
        <v>14</v>
      </c>
      <c r="G286" s="257" t="s">
        <v>16</v>
      </c>
      <c r="H286" s="257">
        <v>0</v>
      </c>
    </row>
    <row r="287" spans="2:8" ht="14.5" x14ac:dyDescent="0.35">
      <c r="B287" s="359" t="s">
        <v>509</v>
      </c>
      <c r="C287" s="361">
        <v>2021</v>
      </c>
      <c r="D287" s="257" t="s">
        <v>44</v>
      </c>
      <c r="E287" s="257" t="s">
        <v>46</v>
      </c>
      <c r="F287" s="257" t="s">
        <v>14</v>
      </c>
      <c r="G287" s="257" t="s">
        <v>42</v>
      </c>
      <c r="H287" s="257">
        <v>0</v>
      </c>
    </row>
    <row r="288" spans="2:8" ht="14.5" x14ac:dyDescent="0.35">
      <c r="B288" s="359" t="s">
        <v>509</v>
      </c>
      <c r="C288" s="361">
        <v>2021</v>
      </c>
      <c r="D288" s="257" t="s">
        <v>44</v>
      </c>
      <c r="E288" s="257" t="s">
        <v>46</v>
      </c>
      <c r="F288" s="257" t="s">
        <v>15</v>
      </c>
      <c r="G288" s="257" t="s">
        <v>16</v>
      </c>
      <c r="H288" s="257">
        <v>0</v>
      </c>
    </row>
    <row r="289" spans="2:8" ht="14.5" x14ac:dyDescent="0.35">
      <c r="B289" s="359" t="s">
        <v>509</v>
      </c>
      <c r="C289" s="361">
        <v>2021</v>
      </c>
      <c r="D289" s="257" t="s">
        <v>44</v>
      </c>
      <c r="E289" s="257" t="s">
        <v>46</v>
      </c>
      <c r="F289" s="257" t="s">
        <v>15</v>
      </c>
      <c r="G289" s="257" t="s">
        <v>42</v>
      </c>
      <c r="H289" s="257">
        <v>0</v>
      </c>
    </row>
    <row r="290" spans="2:8" ht="28.5" customHeight="1" x14ac:dyDescent="0.35">
      <c r="B290" s="359" t="s">
        <v>546</v>
      </c>
      <c r="C290" s="360">
        <v>2021</v>
      </c>
      <c r="D290" s="349" t="s">
        <v>43</v>
      </c>
      <c r="E290" s="349" t="s">
        <v>41</v>
      </c>
      <c r="F290" s="349" t="s">
        <v>14</v>
      </c>
      <c r="G290" s="349" t="s">
        <v>16</v>
      </c>
      <c r="H290" s="349">
        <v>27</v>
      </c>
    </row>
    <row r="291" spans="2:8" ht="14.5" x14ac:dyDescent="0.35">
      <c r="B291" s="359" t="s">
        <v>546</v>
      </c>
      <c r="C291" s="360">
        <v>2021</v>
      </c>
      <c r="D291" s="256" t="s">
        <v>43</v>
      </c>
      <c r="E291" s="256" t="s">
        <v>41</v>
      </c>
      <c r="F291" s="256" t="s">
        <v>14</v>
      </c>
      <c r="G291" s="256" t="s">
        <v>42</v>
      </c>
      <c r="H291" s="257">
        <v>0</v>
      </c>
    </row>
    <row r="292" spans="2:8" ht="14.5" x14ac:dyDescent="0.35">
      <c r="B292" s="359" t="s">
        <v>546</v>
      </c>
      <c r="C292" s="360">
        <v>2021</v>
      </c>
      <c r="D292" s="256" t="s">
        <v>43</v>
      </c>
      <c r="E292" s="256" t="s">
        <v>41</v>
      </c>
      <c r="F292" s="256" t="s">
        <v>15</v>
      </c>
      <c r="G292" s="256" t="s">
        <v>16</v>
      </c>
      <c r="H292" s="257">
        <v>0</v>
      </c>
    </row>
    <row r="293" spans="2:8" ht="14.5" x14ac:dyDescent="0.35">
      <c r="B293" s="359" t="s">
        <v>546</v>
      </c>
      <c r="C293" s="360">
        <v>2021</v>
      </c>
      <c r="D293" s="256" t="s">
        <v>43</v>
      </c>
      <c r="E293" s="256" t="s">
        <v>41</v>
      </c>
      <c r="F293" s="256" t="s">
        <v>15</v>
      </c>
      <c r="G293" s="256" t="s">
        <v>42</v>
      </c>
      <c r="H293" s="257">
        <v>0</v>
      </c>
    </row>
    <row r="294" spans="2:8" ht="14.5" x14ac:dyDescent="0.35">
      <c r="B294" s="359" t="s">
        <v>546</v>
      </c>
      <c r="C294" s="360">
        <v>2021</v>
      </c>
      <c r="D294" s="256" t="s">
        <v>43</v>
      </c>
      <c r="E294" s="256" t="s">
        <v>45</v>
      </c>
      <c r="F294" s="256" t="s">
        <v>14</v>
      </c>
      <c r="G294" s="256" t="s">
        <v>16</v>
      </c>
      <c r="H294" s="257">
        <v>0</v>
      </c>
    </row>
    <row r="295" spans="2:8" ht="14.5" x14ac:dyDescent="0.35">
      <c r="B295" s="359" t="s">
        <v>546</v>
      </c>
      <c r="C295" s="360">
        <v>2021</v>
      </c>
      <c r="D295" s="256" t="s">
        <v>43</v>
      </c>
      <c r="E295" s="256" t="s">
        <v>45</v>
      </c>
      <c r="F295" s="256" t="s">
        <v>14</v>
      </c>
      <c r="G295" s="256" t="s">
        <v>42</v>
      </c>
      <c r="H295" s="257">
        <v>0</v>
      </c>
    </row>
    <row r="296" spans="2:8" ht="14.5" x14ac:dyDescent="0.35">
      <c r="B296" s="359" t="s">
        <v>546</v>
      </c>
      <c r="C296" s="360">
        <v>2021</v>
      </c>
      <c r="D296" s="256" t="s">
        <v>43</v>
      </c>
      <c r="E296" s="256" t="s">
        <v>45</v>
      </c>
      <c r="F296" s="256" t="s">
        <v>15</v>
      </c>
      <c r="G296" s="256" t="s">
        <v>16</v>
      </c>
      <c r="H296" s="257">
        <v>0</v>
      </c>
    </row>
    <row r="297" spans="2:8" ht="14.5" x14ac:dyDescent="0.35">
      <c r="B297" s="359" t="s">
        <v>546</v>
      </c>
      <c r="C297" s="360">
        <v>2021</v>
      </c>
      <c r="D297" s="256" t="s">
        <v>43</v>
      </c>
      <c r="E297" s="256" t="s">
        <v>45</v>
      </c>
      <c r="F297" s="256" t="s">
        <v>15</v>
      </c>
      <c r="G297" s="256" t="s">
        <v>42</v>
      </c>
      <c r="H297" s="257">
        <v>0</v>
      </c>
    </row>
    <row r="298" spans="2:8" ht="14.5" x14ac:dyDescent="0.35">
      <c r="B298" s="359" t="s">
        <v>546</v>
      </c>
      <c r="C298" s="360">
        <v>2021</v>
      </c>
      <c r="D298" s="256" t="s">
        <v>43</v>
      </c>
      <c r="E298" s="256" t="s">
        <v>46</v>
      </c>
      <c r="F298" s="256" t="s">
        <v>14</v>
      </c>
      <c r="G298" s="256" t="s">
        <v>16</v>
      </c>
      <c r="H298" s="257">
        <v>71</v>
      </c>
    </row>
    <row r="299" spans="2:8" ht="14.5" x14ac:dyDescent="0.35">
      <c r="B299" s="359" t="s">
        <v>546</v>
      </c>
      <c r="C299" s="360">
        <v>2021</v>
      </c>
      <c r="D299" s="256" t="s">
        <v>43</v>
      </c>
      <c r="E299" s="256" t="s">
        <v>46</v>
      </c>
      <c r="F299" s="256" t="s">
        <v>14</v>
      </c>
      <c r="G299" s="256" t="s">
        <v>42</v>
      </c>
      <c r="H299" s="257">
        <v>10</v>
      </c>
    </row>
    <row r="300" spans="2:8" ht="14.5" x14ac:dyDescent="0.35">
      <c r="B300" s="359" t="s">
        <v>546</v>
      </c>
      <c r="C300" s="360">
        <v>2021</v>
      </c>
      <c r="D300" s="256" t="s">
        <v>43</v>
      </c>
      <c r="E300" s="256" t="s">
        <v>46</v>
      </c>
      <c r="F300" s="256" t="s">
        <v>15</v>
      </c>
      <c r="G300" s="256" t="s">
        <v>16</v>
      </c>
      <c r="H300" s="257">
        <v>0</v>
      </c>
    </row>
    <row r="301" spans="2:8" ht="14.5" x14ac:dyDescent="0.35">
      <c r="B301" s="359" t="s">
        <v>546</v>
      </c>
      <c r="C301" s="360">
        <v>2021</v>
      </c>
      <c r="D301" s="256" t="s">
        <v>43</v>
      </c>
      <c r="E301" s="256" t="s">
        <v>46</v>
      </c>
      <c r="F301" s="256" t="s">
        <v>15</v>
      </c>
      <c r="G301" s="256" t="s">
        <v>42</v>
      </c>
      <c r="H301" s="257">
        <v>0</v>
      </c>
    </row>
    <row r="302" spans="2:8" ht="14.5" x14ac:dyDescent="0.35">
      <c r="B302" s="359" t="s">
        <v>546</v>
      </c>
      <c r="C302" s="360">
        <v>2021</v>
      </c>
      <c r="D302" s="256" t="s">
        <v>44</v>
      </c>
      <c r="E302" s="256" t="s">
        <v>41</v>
      </c>
      <c r="F302" s="256" t="s">
        <v>14</v>
      </c>
      <c r="G302" s="256" t="s">
        <v>16</v>
      </c>
      <c r="H302" s="257">
        <v>2</v>
      </c>
    </row>
    <row r="303" spans="2:8" ht="14.5" x14ac:dyDescent="0.35">
      <c r="B303" s="359" t="s">
        <v>546</v>
      </c>
      <c r="C303" s="360">
        <v>2021</v>
      </c>
      <c r="D303" s="256" t="s">
        <v>44</v>
      </c>
      <c r="E303" s="256" t="s">
        <v>41</v>
      </c>
      <c r="F303" s="256" t="s">
        <v>14</v>
      </c>
      <c r="G303" s="256" t="s">
        <v>42</v>
      </c>
      <c r="H303" s="257">
        <v>0</v>
      </c>
    </row>
    <row r="304" spans="2:8" ht="14.5" x14ac:dyDescent="0.35">
      <c r="B304" s="359" t="s">
        <v>546</v>
      </c>
      <c r="C304" s="360">
        <v>2021</v>
      </c>
      <c r="D304" s="256" t="s">
        <v>44</v>
      </c>
      <c r="E304" s="256" t="s">
        <v>41</v>
      </c>
      <c r="F304" s="256" t="s">
        <v>15</v>
      </c>
      <c r="G304" s="256" t="s">
        <v>16</v>
      </c>
      <c r="H304" s="257">
        <v>0</v>
      </c>
    </row>
    <row r="305" spans="2:8" ht="14.5" x14ac:dyDescent="0.35">
      <c r="B305" s="359" t="s">
        <v>546</v>
      </c>
      <c r="C305" s="360">
        <v>2021</v>
      </c>
      <c r="D305" s="257" t="s">
        <v>44</v>
      </c>
      <c r="E305" s="257" t="s">
        <v>41</v>
      </c>
      <c r="F305" s="257" t="s">
        <v>15</v>
      </c>
      <c r="G305" s="257" t="s">
        <v>42</v>
      </c>
      <c r="H305" s="257">
        <v>0</v>
      </c>
    </row>
    <row r="306" spans="2:8" ht="14.5" x14ac:dyDescent="0.35">
      <c r="B306" s="359" t="s">
        <v>546</v>
      </c>
      <c r="C306" s="360">
        <v>2021</v>
      </c>
      <c r="D306" s="257" t="s">
        <v>44</v>
      </c>
      <c r="E306" s="257" t="s">
        <v>45</v>
      </c>
      <c r="F306" s="257" t="s">
        <v>14</v>
      </c>
      <c r="G306" s="257" t="s">
        <v>16</v>
      </c>
      <c r="H306" s="257">
        <v>0</v>
      </c>
    </row>
    <row r="307" spans="2:8" ht="14.5" x14ac:dyDescent="0.35">
      <c r="B307" s="359" t="s">
        <v>546</v>
      </c>
      <c r="C307" s="360">
        <v>2021</v>
      </c>
      <c r="D307" s="257" t="s">
        <v>44</v>
      </c>
      <c r="E307" s="257" t="s">
        <v>45</v>
      </c>
      <c r="F307" s="257" t="s">
        <v>14</v>
      </c>
      <c r="G307" s="257" t="s">
        <v>42</v>
      </c>
      <c r="H307" s="257">
        <v>0</v>
      </c>
    </row>
    <row r="308" spans="2:8" ht="14.5" x14ac:dyDescent="0.35">
      <c r="B308" s="359" t="s">
        <v>546</v>
      </c>
      <c r="C308" s="360">
        <v>2021</v>
      </c>
      <c r="D308" s="257" t="s">
        <v>44</v>
      </c>
      <c r="E308" s="257" t="s">
        <v>45</v>
      </c>
      <c r="F308" s="257" t="s">
        <v>15</v>
      </c>
      <c r="G308" s="257" t="s">
        <v>16</v>
      </c>
      <c r="H308" s="257">
        <v>0</v>
      </c>
    </row>
    <row r="309" spans="2:8" ht="14.5" x14ac:dyDescent="0.35">
      <c r="B309" s="359" t="s">
        <v>546</v>
      </c>
      <c r="C309" s="360">
        <v>2021</v>
      </c>
      <c r="D309" s="257" t="s">
        <v>44</v>
      </c>
      <c r="E309" s="257" t="s">
        <v>45</v>
      </c>
      <c r="F309" s="257" t="s">
        <v>15</v>
      </c>
      <c r="G309" s="257" t="s">
        <v>42</v>
      </c>
      <c r="H309" s="257">
        <v>0</v>
      </c>
    </row>
    <row r="310" spans="2:8" ht="14.5" x14ac:dyDescent="0.35">
      <c r="B310" s="359" t="s">
        <v>546</v>
      </c>
      <c r="C310" s="360">
        <v>2021</v>
      </c>
      <c r="D310" s="257" t="s">
        <v>44</v>
      </c>
      <c r="E310" s="257" t="s">
        <v>46</v>
      </c>
      <c r="F310" s="257" t="s">
        <v>14</v>
      </c>
      <c r="G310" s="257" t="s">
        <v>16</v>
      </c>
      <c r="H310" s="257">
        <v>0</v>
      </c>
    </row>
    <row r="311" spans="2:8" ht="14.5" x14ac:dyDescent="0.35">
      <c r="B311" s="359" t="s">
        <v>546</v>
      </c>
      <c r="C311" s="360">
        <v>2021</v>
      </c>
      <c r="D311" s="257" t="s">
        <v>44</v>
      </c>
      <c r="E311" s="257" t="s">
        <v>46</v>
      </c>
      <c r="F311" s="257" t="s">
        <v>14</v>
      </c>
      <c r="G311" s="257" t="s">
        <v>42</v>
      </c>
      <c r="H311" s="257">
        <v>0</v>
      </c>
    </row>
    <row r="312" spans="2:8" ht="14.5" x14ac:dyDescent="0.35">
      <c r="B312" s="359" t="s">
        <v>546</v>
      </c>
      <c r="C312" s="360">
        <v>2021</v>
      </c>
      <c r="D312" s="257" t="s">
        <v>44</v>
      </c>
      <c r="E312" s="257" t="s">
        <v>46</v>
      </c>
      <c r="F312" s="257" t="s">
        <v>15</v>
      </c>
      <c r="G312" s="257" t="s">
        <v>16</v>
      </c>
      <c r="H312" s="257">
        <v>0</v>
      </c>
    </row>
    <row r="313" spans="2:8" ht="14.5" x14ac:dyDescent="0.35">
      <c r="B313" s="359" t="s">
        <v>546</v>
      </c>
      <c r="C313" s="360">
        <v>2021</v>
      </c>
      <c r="D313" s="257" t="s">
        <v>44</v>
      </c>
      <c r="E313" s="257" t="s">
        <v>46</v>
      </c>
      <c r="F313" s="257" t="s">
        <v>15</v>
      </c>
      <c r="G313" s="257" t="s">
        <v>42</v>
      </c>
      <c r="H313" s="257">
        <v>0</v>
      </c>
    </row>
    <row r="314" spans="2:8" ht="14.5" x14ac:dyDescent="0.35">
      <c r="B314" s="363" t="s">
        <v>571</v>
      </c>
      <c r="C314" s="360">
        <v>2021</v>
      </c>
      <c r="D314" s="349" t="s">
        <v>43</v>
      </c>
      <c r="E314" s="349" t="s">
        <v>41</v>
      </c>
      <c r="F314" s="349" t="s">
        <v>14</v>
      </c>
      <c r="G314" s="349" t="s">
        <v>16</v>
      </c>
      <c r="H314" s="362">
        <v>0</v>
      </c>
    </row>
    <row r="315" spans="2:8" ht="14.5" x14ac:dyDescent="0.35">
      <c r="B315" s="363" t="s">
        <v>571</v>
      </c>
      <c r="C315" s="360">
        <v>2021</v>
      </c>
      <c r="D315" s="256" t="s">
        <v>43</v>
      </c>
      <c r="E315" s="256" t="s">
        <v>41</v>
      </c>
      <c r="F315" s="256" t="s">
        <v>14</v>
      </c>
      <c r="G315" s="256" t="s">
        <v>42</v>
      </c>
      <c r="H315" s="5">
        <v>0</v>
      </c>
    </row>
    <row r="316" spans="2:8" ht="14.5" x14ac:dyDescent="0.35">
      <c r="B316" s="363" t="s">
        <v>571</v>
      </c>
      <c r="C316" s="360">
        <v>2021</v>
      </c>
      <c r="D316" s="256" t="s">
        <v>43</v>
      </c>
      <c r="E316" s="256" t="s">
        <v>41</v>
      </c>
      <c r="F316" s="256" t="s">
        <v>15</v>
      </c>
      <c r="G316" s="256" t="s">
        <v>16</v>
      </c>
      <c r="H316" s="5">
        <v>0</v>
      </c>
    </row>
    <row r="317" spans="2:8" ht="14.5" x14ac:dyDescent="0.35">
      <c r="B317" s="363" t="s">
        <v>571</v>
      </c>
      <c r="C317" s="360">
        <v>2021</v>
      </c>
      <c r="D317" s="256" t="s">
        <v>43</v>
      </c>
      <c r="E317" s="256" t="s">
        <v>41</v>
      </c>
      <c r="F317" s="256" t="s">
        <v>15</v>
      </c>
      <c r="G317" s="256" t="s">
        <v>42</v>
      </c>
      <c r="H317" s="5">
        <v>0</v>
      </c>
    </row>
    <row r="318" spans="2:8" ht="14.5" x14ac:dyDescent="0.35">
      <c r="B318" s="363" t="s">
        <v>571</v>
      </c>
      <c r="C318" s="360">
        <v>2021</v>
      </c>
      <c r="D318" s="256" t="s">
        <v>43</v>
      </c>
      <c r="E318" s="256" t="s">
        <v>45</v>
      </c>
      <c r="F318" s="256" t="s">
        <v>14</v>
      </c>
      <c r="G318" s="256" t="s">
        <v>16</v>
      </c>
      <c r="H318" s="5">
        <v>0</v>
      </c>
    </row>
    <row r="319" spans="2:8" ht="14.5" x14ac:dyDescent="0.35">
      <c r="B319" s="363" t="s">
        <v>571</v>
      </c>
      <c r="C319" s="360">
        <v>2021</v>
      </c>
      <c r="D319" s="256" t="s">
        <v>43</v>
      </c>
      <c r="E319" s="256" t="s">
        <v>45</v>
      </c>
      <c r="F319" s="256" t="s">
        <v>14</v>
      </c>
      <c r="G319" s="256" t="s">
        <v>42</v>
      </c>
      <c r="H319" s="5">
        <v>0</v>
      </c>
    </row>
    <row r="320" spans="2:8" ht="14.5" x14ac:dyDescent="0.35">
      <c r="B320" s="363" t="s">
        <v>571</v>
      </c>
      <c r="C320" s="360">
        <v>2021</v>
      </c>
      <c r="D320" s="256" t="s">
        <v>43</v>
      </c>
      <c r="E320" s="256" t="s">
        <v>45</v>
      </c>
      <c r="F320" s="256" t="s">
        <v>15</v>
      </c>
      <c r="G320" s="256" t="s">
        <v>16</v>
      </c>
      <c r="H320" s="5">
        <v>0</v>
      </c>
    </row>
    <row r="321" spans="2:8" ht="14.5" x14ac:dyDescent="0.35">
      <c r="B321" s="363" t="s">
        <v>571</v>
      </c>
      <c r="C321" s="360">
        <v>2021</v>
      </c>
      <c r="D321" s="256" t="s">
        <v>43</v>
      </c>
      <c r="E321" s="256" t="s">
        <v>45</v>
      </c>
      <c r="F321" s="256" t="s">
        <v>15</v>
      </c>
      <c r="G321" s="256" t="s">
        <v>42</v>
      </c>
      <c r="H321" s="5">
        <v>0</v>
      </c>
    </row>
    <row r="322" spans="2:8" ht="14.5" x14ac:dyDescent="0.35">
      <c r="B322" s="363" t="s">
        <v>571</v>
      </c>
      <c r="C322" s="360">
        <v>2021</v>
      </c>
      <c r="D322" s="256" t="s">
        <v>43</v>
      </c>
      <c r="E322" s="256" t="s">
        <v>46</v>
      </c>
      <c r="F322" s="256" t="s">
        <v>14</v>
      </c>
      <c r="G322" s="256" t="s">
        <v>16</v>
      </c>
      <c r="H322" s="5">
        <v>0</v>
      </c>
    </row>
    <row r="323" spans="2:8" ht="14.5" x14ac:dyDescent="0.35">
      <c r="B323" s="363" t="s">
        <v>571</v>
      </c>
      <c r="C323" s="360">
        <v>2021</v>
      </c>
      <c r="D323" s="256" t="s">
        <v>43</v>
      </c>
      <c r="E323" s="256" t="s">
        <v>46</v>
      </c>
      <c r="F323" s="256" t="s">
        <v>14</v>
      </c>
      <c r="G323" s="256" t="s">
        <v>42</v>
      </c>
      <c r="H323" s="5">
        <v>0</v>
      </c>
    </row>
    <row r="324" spans="2:8" ht="14.5" x14ac:dyDescent="0.35">
      <c r="B324" s="363" t="s">
        <v>571</v>
      </c>
      <c r="C324" s="360">
        <v>2021</v>
      </c>
      <c r="D324" s="256" t="s">
        <v>43</v>
      </c>
      <c r="E324" s="256" t="s">
        <v>46</v>
      </c>
      <c r="F324" s="256" t="s">
        <v>15</v>
      </c>
      <c r="G324" s="256" t="s">
        <v>16</v>
      </c>
      <c r="H324" s="5">
        <v>0</v>
      </c>
    </row>
    <row r="325" spans="2:8" ht="14.5" x14ac:dyDescent="0.35">
      <c r="B325" s="363" t="s">
        <v>571</v>
      </c>
      <c r="C325" s="360">
        <v>2021</v>
      </c>
      <c r="D325" s="256" t="s">
        <v>43</v>
      </c>
      <c r="E325" s="256" t="s">
        <v>46</v>
      </c>
      <c r="F325" s="256" t="s">
        <v>15</v>
      </c>
      <c r="G325" s="256" t="s">
        <v>42</v>
      </c>
      <c r="H325" s="5">
        <v>0</v>
      </c>
    </row>
    <row r="326" spans="2:8" ht="14.5" x14ac:dyDescent="0.35">
      <c r="B326" s="363" t="s">
        <v>571</v>
      </c>
      <c r="C326" s="360">
        <v>2021</v>
      </c>
      <c r="D326" s="256" t="s">
        <v>44</v>
      </c>
      <c r="E326" s="256" t="s">
        <v>41</v>
      </c>
      <c r="F326" s="256" t="s">
        <v>14</v>
      </c>
      <c r="G326" s="256" t="s">
        <v>16</v>
      </c>
      <c r="H326" s="5">
        <v>0</v>
      </c>
    </row>
    <row r="327" spans="2:8" ht="14.5" x14ac:dyDescent="0.35">
      <c r="B327" s="363" t="s">
        <v>571</v>
      </c>
      <c r="C327" s="360">
        <v>2021</v>
      </c>
      <c r="D327" s="256" t="s">
        <v>44</v>
      </c>
      <c r="E327" s="256" t="s">
        <v>41</v>
      </c>
      <c r="F327" s="256" t="s">
        <v>14</v>
      </c>
      <c r="G327" s="256" t="s">
        <v>42</v>
      </c>
      <c r="H327" s="5">
        <v>0</v>
      </c>
    </row>
    <row r="328" spans="2:8" ht="14.5" x14ac:dyDescent="0.35">
      <c r="B328" s="363" t="s">
        <v>571</v>
      </c>
      <c r="C328" s="360">
        <v>2021</v>
      </c>
      <c r="D328" s="256" t="s">
        <v>44</v>
      </c>
      <c r="E328" s="256" t="s">
        <v>41</v>
      </c>
      <c r="F328" s="256" t="s">
        <v>15</v>
      </c>
      <c r="G328" s="256" t="s">
        <v>16</v>
      </c>
      <c r="H328" s="5">
        <v>0</v>
      </c>
    </row>
    <row r="329" spans="2:8" ht="14.5" x14ac:dyDescent="0.35">
      <c r="B329" s="363" t="s">
        <v>571</v>
      </c>
      <c r="C329" s="360">
        <v>2021</v>
      </c>
      <c r="D329" s="257" t="s">
        <v>44</v>
      </c>
      <c r="E329" s="257" t="s">
        <v>41</v>
      </c>
      <c r="F329" s="257" t="s">
        <v>15</v>
      </c>
      <c r="G329" s="257" t="s">
        <v>42</v>
      </c>
      <c r="H329" s="5">
        <v>0</v>
      </c>
    </row>
    <row r="330" spans="2:8" ht="14.5" x14ac:dyDescent="0.35">
      <c r="B330" s="363" t="s">
        <v>571</v>
      </c>
      <c r="C330" s="360">
        <v>2021</v>
      </c>
      <c r="D330" s="257" t="s">
        <v>44</v>
      </c>
      <c r="E330" s="257" t="s">
        <v>45</v>
      </c>
      <c r="F330" s="257" t="s">
        <v>14</v>
      </c>
      <c r="G330" s="257" t="s">
        <v>16</v>
      </c>
      <c r="H330" s="5">
        <v>0</v>
      </c>
    </row>
    <row r="331" spans="2:8" ht="14.5" x14ac:dyDescent="0.35">
      <c r="B331" s="363" t="s">
        <v>571</v>
      </c>
      <c r="C331" s="360">
        <v>2021</v>
      </c>
      <c r="D331" s="257" t="s">
        <v>44</v>
      </c>
      <c r="E331" s="257" t="s">
        <v>45</v>
      </c>
      <c r="F331" s="257" t="s">
        <v>14</v>
      </c>
      <c r="G331" s="257" t="s">
        <v>42</v>
      </c>
      <c r="H331" s="5">
        <v>0</v>
      </c>
    </row>
    <row r="332" spans="2:8" ht="14.5" x14ac:dyDescent="0.35">
      <c r="B332" s="363" t="s">
        <v>571</v>
      </c>
      <c r="C332" s="360">
        <v>2021</v>
      </c>
      <c r="D332" s="257" t="s">
        <v>44</v>
      </c>
      <c r="E332" s="257" t="s">
        <v>45</v>
      </c>
      <c r="F332" s="257" t="s">
        <v>15</v>
      </c>
      <c r="G332" s="257" t="s">
        <v>16</v>
      </c>
      <c r="H332" s="5">
        <v>0</v>
      </c>
    </row>
    <row r="333" spans="2:8" ht="14.5" x14ac:dyDescent="0.35">
      <c r="B333" s="363" t="s">
        <v>571</v>
      </c>
      <c r="C333" s="360">
        <v>2021</v>
      </c>
      <c r="D333" s="257" t="s">
        <v>44</v>
      </c>
      <c r="E333" s="257" t="s">
        <v>45</v>
      </c>
      <c r="F333" s="257" t="s">
        <v>15</v>
      </c>
      <c r="G333" s="257" t="s">
        <v>42</v>
      </c>
      <c r="H333" s="5">
        <v>0</v>
      </c>
    </row>
    <row r="334" spans="2:8" ht="14.5" x14ac:dyDescent="0.35">
      <c r="B334" s="363" t="s">
        <v>571</v>
      </c>
      <c r="C334" s="360">
        <v>2021</v>
      </c>
      <c r="D334" s="257" t="s">
        <v>44</v>
      </c>
      <c r="E334" s="257" t="s">
        <v>46</v>
      </c>
      <c r="F334" s="257" t="s">
        <v>14</v>
      </c>
      <c r="G334" s="257" t="s">
        <v>16</v>
      </c>
      <c r="H334" s="5">
        <v>0</v>
      </c>
    </row>
    <row r="335" spans="2:8" ht="14.5" x14ac:dyDescent="0.35">
      <c r="B335" s="363" t="s">
        <v>571</v>
      </c>
      <c r="C335" s="360">
        <v>2021</v>
      </c>
      <c r="D335" s="257" t="s">
        <v>44</v>
      </c>
      <c r="E335" s="257" t="s">
        <v>46</v>
      </c>
      <c r="F335" s="257" t="s">
        <v>14</v>
      </c>
      <c r="G335" s="257" t="s">
        <v>42</v>
      </c>
      <c r="H335" s="5">
        <v>0</v>
      </c>
    </row>
    <row r="336" spans="2:8" ht="14.5" x14ac:dyDescent="0.35">
      <c r="B336" s="363" t="s">
        <v>571</v>
      </c>
      <c r="C336" s="360">
        <v>2021</v>
      </c>
      <c r="D336" s="257" t="s">
        <v>44</v>
      </c>
      <c r="E336" s="257" t="s">
        <v>46</v>
      </c>
      <c r="F336" s="257" t="s">
        <v>15</v>
      </c>
      <c r="G336" s="257" t="s">
        <v>16</v>
      </c>
      <c r="H336" s="5">
        <v>0</v>
      </c>
    </row>
    <row r="337" spans="2:8" ht="14.5" x14ac:dyDescent="0.35">
      <c r="B337" s="363" t="s">
        <v>571</v>
      </c>
      <c r="C337" s="360">
        <v>2021</v>
      </c>
      <c r="D337" s="257" t="s">
        <v>44</v>
      </c>
      <c r="E337" s="257" t="s">
        <v>46</v>
      </c>
      <c r="F337" s="257" t="s">
        <v>15</v>
      </c>
      <c r="G337" s="257" t="s">
        <v>42</v>
      </c>
      <c r="H337" s="5">
        <v>0</v>
      </c>
    </row>
    <row r="338" spans="2:8" ht="24.75" customHeight="1" x14ac:dyDescent="0.35">
      <c r="B338" s="358" t="s">
        <v>590</v>
      </c>
      <c r="C338" s="360">
        <v>2021</v>
      </c>
      <c r="D338" s="349" t="s">
        <v>43</v>
      </c>
      <c r="E338" s="349" t="s">
        <v>41</v>
      </c>
      <c r="F338" s="349" t="s">
        <v>14</v>
      </c>
      <c r="G338" s="349" t="s">
        <v>16</v>
      </c>
      <c r="H338" s="349">
        <v>4</v>
      </c>
    </row>
    <row r="339" spans="2:8" ht="14.5" x14ac:dyDescent="0.35">
      <c r="B339" s="358" t="s">
        <v>590</v>
      </c>
      <c r="C339" s="360">
        <v>2021</v>
      </c>
      <c r="D339" s="256" t="s">
        <v>43</v>
      </c>
      <c r="E339" s="256" t="s">
        <v>41</v>
      </c>
      <c r="F339" s="256" t="s">
        <v>14</v>
      </c>
      <c r="G339" s="256" t="s">
        <v>42</v>
      </c>
      <c r="H339" s="257">
        <v>0</v>
      </c>
    </row>
    <row r="340" spans="2:8" ht="14.5" x14ac:dyDescent="0.35">
      <c r="B340" s="358" t="s">
        <v>590</v>
      </c>
      <c r="C340" s="360">
        <v>2021</v>
      </c>
      <c r="D340" s="256" t="s">
        <v>43</v>
      </c>
      <c r="E340" s="256" t="s">
        <v>41</v>
      </c>
      <c r="F340" s="256" t="s">
        <v>15</v>
      </c>
      <c r="G340" s="256" t="s">
        <v>16</v>
      </c>
      <c r="H340" s="257">
        <v>0</v>
      </c>
    </row>
    <row r="341" spans="2:8" ht="14.5" x14ac:dyDescent="0.35">
      <c r="B341" s="358" t="s">
        <v>590</v>
      </c>
      <c r="C341" s="360">
        <v>2021</v>
      </c>
      <c r="D341" s="256" t="s">
        <v>43</v>
      </c>
      <c r="E341" s="256" t="s">
        <v>41</v>
      </c>
      <c r="F341" s="256" t="s">
        <v>15</v>
      </c>
      <c r="G341" s="256" t="s">
        <v>42</v>
      </c>
      <c r="H341" s="257">
        <v>0</v>
      </c>
    </row>
    <row r="342" spans="2:8" ht="14.5" x14ac:dyDescent="0.35">
      <c r="B342" s="358" t="s">
        <v>590</v>
      </c>
      <c r="C342" s="360">
        <v>2021</v>
      </c>
      <c r="D342" s="256" t="s">
        <v>43</v>
      </c>
      <c r="E342" s="256" t="s">
        <v>45</v>
      </c>
      <c r="F342" s="256" t="s">
        <v>14</v>
      </c>
      <c r="G342" s="256" t="s">
        <v>16</v>
      </c>
      <c r="H342" s="257">
        <v>11</v>
      </c>
    </row>
    <row r="343" spans="2:8" ht="14.5" x14ac:dyDescent="0.35">
      <c r="B343" s="358" t="s">
        <v>590</v>
      </c>
      <c r="C343" s="360">
        <v>2021</v>
      </c>
      <c r="D343" s="256" t="s">
        <v>43</v>
      </c>
      <c r="E343" s="256" t="s">
        <v>45</v>
      </c>
      <c r="F343" s="256" t="s">
        <v>14</v>
      </c>
      <c r="G343" s="256" t="s">
        <v>42</v>
      </c>
      <c r="H343" s="257">
        <v>0</v>
      </c>
    </row>
    <row r="344" spans="2:8" ht="14.5" x14ac:dyDescent="0.35">
      <c r="B344" s="358" t="s">
        <v>590</v>
      </c>
      <c r="C344" s="360">
        <v>2021</v>
      </c>
      <c r="D344" s="256" t="s">
        <v>43</v>
      </c>
      <c r="E344" s="256" t="s">
        <v>45</v>
      </c>
      <c r="F344" s="256" t="s">
        <v>15</v>
      </c>
      <c r="G344" s="256" t="s">
        <v>16</v>
      </c>
      <c r="H344" s="257">
        <v>0</v>
      </c>
    </row>
    <row r="345" spans="2:8" ht="14.5" x14ac:dyDescent="0.35">
      <c r="B345" s="358" t="s">
        <v>590</v>
      </c>
      <c r="C345" s="360">
        <v>2021</v>
      </c>
      <c r="D345" s="256" t="s">
        <v>43</v>
      </c>
      <c r="E345" s="256" t="s">
        <v>45</v>
      </c>
      <c r="F345" s="256" t="s">
        <v>15</v>
      </c>
      <c r="G345" s="256" t="s">
        <v>42</v>
      </c>
      <c r="H345" s="257">
        <v>0</v>
      </c>
    </row>
    <row r="346" spans="2:8" ht="14.5" x14ac:dyDescent="0.35">
      <c r="B346" s="358" t="s">
        <v>590</v>
      </c>
      <c r="C346" s="360">
        <v>2021</v>
      </c>
      <c r="D346" s="256" t="s">
        <v>43</v>
      </c>
      <c r="E346" s="256" t="s">
        <v>46</v>
      </c>
      <c r="F346" s="256" t="s">
        <v>14</v>
      </c>
      <c r="G346" s="256" t="s">
        <v>16</v>
      </c>
      <c r="H346" s="257">
        <v>31</v>
      </c>
    </row>
    <row r="347" spans="2:8" ht="14.5" x14ac:dyDescent="0.35">
      <c r="B347" s="358" t="s">
        <v>590</v>
      </c>
      <c r="C347" s="360">
        <v>2021</v>
      </c>
      <c r="D347" s="256" t="s">
        <v>43</v>
      </c>
      <c r="E347" s="256" t="s">
        <v>46</v>
      </c>
      <c r="F347" s="256" t="s">
        <v>14</v>
      </c>
      <c r="G347" s="256" t="s">
        <v>42</v>
      </c>
      <c r="H347" s="257">
        <v>6</v>
      </c>
    </row>
    <row r="348" spans="2:8" ht="14.5" x14ac:dyDescent="0.35">
      <c r="B348" s="358" t="s">
        <v>590</v>
      </c>
      <c r="C348" s="360">
        <v>2021</v>
      </c>
      <c r="D348" s="256" t="s">
        <v>43</v>
      </c>
      <c r="E348" s="256" t="s">
        <v>46</v>
      </c>
      <c r="F348" s="256" t="s">
        <v>15</v>
      </c>
      <c r="G348" s="256" t="s">
        <v>16</v>
      </c>
      <c r="H348" s="257">
        <v>0</v>
      </c>
    </row>
    <row r="349" spans="2:8" ht="14.5" x14ac:dyDescent="0.35">
      <c r="B349" s="358" t="s">
        <v>590</v>
      </c>
      <c r="C349" s="360">
        <v>2021</v>
      </c>
      <c r="D349" s="256" t="s">
        <v>43</v>
      </c>
      <c r="E349" s="256" t="s">
        <v>46</v>
      </c>
      <c r="F349" s="256" t="s">
        <v>15</v>
      </c>
      <c r="G349" s="256" t="s">
        <v>42</v>
      </c>
      <c r="H349" s="257">
        <v>0</v>
      </c>
    </row>
    <row r="350" spans="2:8" ht="14.5" x14ac:dyDescent="0.35">
      <c r="B350" s="358" t="s">
        <v>590</v>
      </c>
      <c r="C350" s="360">
        <v>2021</v>
      </c>
      <c r="D350" s="256" t="s">
        <v>44</v>
      </c>
      <c r="E350" s="256" t="s">
        <v>41</v>
      </c>
      <c r="F350" s="256" t="s">
        <v>14</v>
      </c>
      <c r="G350" s="256" t="s">
        <v>16</v>
      </c>
      <c r="H350" s="257">
        <v>7</v>
      </c>
    </row>
    <row r="351" spans="2:8" ht="14.5" x14ac:dyDescent="0.35">
      <c r="B351" s="358" t="s">
        <v>590</v>
      </c>
      <c r="C351" s="360">
        <v>2021</v>
      </c>
      <c r="D351" s="256" t="s">
        <v>44</v>
      </c>
      <c r="E351" s="256" t="s">
        <v>41</v>
      </c>
      <c r="F351" s="256" t="s">
        <v>14</v>
      </c>
      <c r="G351" s="256" t="s">
        <v>42</v>
      </c>
      <c r="H351" s="257">
        <v>1</v>
      </c>
    </row>
    <row r="352" spans="2:8" ht="14.5" x14ac:dyDescent="0.35">
      <c r="B352" s="358" t="s">
        <v>590</v>
      </c>
      <c r="C352" s="360">
        <v>2021</v>
      </c>
      <c r="D352" s="256" t="s">
        <v>44</v>
      </c>
      <c r="E352" s="256" t="s">
        <v>41</v>
      </c>
      <c r="F352" s="256" t="s">
        <v>15</v>
      </c>
      <c r="G352" s="256" t="s">
        <v>16</v>
      </c>
      <c r="H352" s="257">
        <v>0</v>
      </c>
    </row>
    <row r="353" spans="2:8" ht="14.5" x14ac:dyDescent="0.35">
      <c r="B353" s="358" t="s">
        <v>590</v>
      </c>
      <c r="C353" s="360">
        <v>2021</v>
      </c>
      <c r="D353" s="257" t="s">
        <v>44</v>
      </c>
      <c r="E353" s="257" t="s">
        <v>41</v>
      </c>
      <c r="F353" s="257" t="s">
        <v>15</v>
      </c>
      <c r="G353" s="257" t="s">
        <v>42</v>
      </c>
      <c r="H353" s="257">
        <v>0</v>
      </c>
    </row>
    <row r="354" spans="2:8" ht="14.5" x14ac:dyDescent="0.35">
      <c r="B354" s="358" t="s">
        <v>590</v>
      </c>
      <c r="C354" s="360">
        <v>2021</v>
      </c>
      <c r="D354" s="257" t="s">
        <v>44</v>
      </c>
      <c r="E354" s="257" t="s">
        <v>45</v>
      </c>
      <c r="F354" s="257" t="s">
        <v>14</v>
      </c>
      <c r="G354" s="257" t="s">
        <v>16</v>
      </c>
      <c r="H354" s="257">
        <v>16</v>
      </c>
    </row>
    <row r="355" spans="2:8" ht="14.5" x14ac:dyDescent="0.35">
      <c r="B355" s="358" t="s">
        <v>590</v>
      </c>
      <c r="C355" s="360">
        <v>2021</v>
      </c>
      <c r="D355" s="257" t="s">
        <v>44</v>
      </c>
      <c r="E355" s="257" t="s">
        <v>45</v>
      </c>
      <c r="F355" s="257" t="s">
        <v>14</v>
      </c>
      <c r="G355" s="257" t="s">
        <v>42</v>
      </c>
      <c r="H355" s="257">
        <v>2</v>
      </c>
    </row>
    <row r="356" spans="2:8" ht="14.5" x14ac:dyDescent="0.35">
      <c r="B356" s="358" t="s">
        <v>590</v>
      </c>
      <c r="C356" s="360">
        <v>2021</v>
      </c>
      <c r="D356" s="257" t="s">
        <v>44</v>
      </c>
      <c r="E356" s="257" t="s">
        <v>45</v>
      </c>
      <c r="F356" s="257" t="s">
        <v>15</v>
      </c>
      <c r="G356" s="257" t="s">
        <v>16</v>
      </c>
      <c r="H356" s="257">
        <v>0</v>
      </c>
    </row>
    <row r="357" spans="2:8" ht="14.5" x14ac:dyDescent="0.35">
      <c r="B357" s="358" t="s">
        <v>590</v>
      </c>
      <c r="C357" s="360">
        <v>2021</v>
      </c>
      <c r="D357" s="257" t="s">
        <v>44</v>
      </c>
      <c r="E357" s="257" t="s">
        <v>45</v>
      </c>
      <c r="F357" s="257" t="s">
        <v>15</v>
      </c>
      <c r="G357" s="257" t="s">
        <v>42</v>
      </c>
      <c r="H357" s="257">
        <v>0</v>
      </c>
    </row>
    <row r="358" spans="2:8" ht="14.5" x14ac:dyDescent="0.35">
      <c r="B358" s="358" t="s">
        <v>590</v>
      </c>
      <c r="C358" s="360">
        <v>2021</v>
      </c>
      <c r="D358" s="257" t="s">
        <v>44</v>
      </c>
      <c r="E358" s="257" t="s">
        <v>46</v>
      </c>
      <c r="F358" s="257" t="s">
        <v>14</v>
      </c>
      <c r="G358" s="257" t="s">
        <v>16</v>
      </c>
      <c r="H358" s="257">
        <v>4</v>
      </c>
    </row>
    <row r="359" spans="2:8" ht="14.5" x14ac:dyDescent="0.35">
      <c r="B359" s="358" t="s">
        <v>590</v>
      </c>
      <c r="C359" s="360">
        <v>2021</v>
      </c>
      <c r="D359" s="257" t="s">
        <v>44</v>
      </c>
      <c r="E359" s="257" t="s">
        <v>46</v>
      </c>
      <c r="F359" s="257" t="s">
        <v>14</v>
      </c>
      <c r="G359" s="257" t="s">
        <v>42</v>
      </c>
      <c r="H359" s="257">
        <v>0</v>
      </c>
    </row>
    <row r="360" spans="2:8" ht="14.5" x14ac:dyDescent="0.35">
      <c r="B360" s="358" t="s">
        <v>590</v>
      </c>
      <c r="C360" s="360">
        <v>2021</v>
      </c>
      <c r="D360" s="257" t="s">
        <v>44</v>
      </c>
      <c r="E360" s="257" t="s">
        <v>46</v>
      </c>
      <c r="F360" s="257" t="s">
        <v>15</v>
      </c>
      <c r="G360" s="257" t="s">
        <v>16</v>
      </c>
      <c r="H360" s="257">
        <v>0</v>
      </c>
    </row>
    <row r="361" spans="2:8" ht="14.5" x14ac:dyDescent="0.35">
      <c r="B361" s="358" t="s">
        <v>590</v>
      </c>
      <c r="C361" s="360">
        <v>2021</v>
      </c>
      <c r="D361" s="257" t="s">
        <v>44</v>
      </c>
      <c r="E361" s="257" t="s">
        <v>46</v>
      </c>
      <c r="F361" s="257" t="s">
        <v>15</v>
      </c>
      <c r="G361" s="257" t="s">
        <v>42</v>
      </c>
      <c r="H361" s="257">
        <v>0</v>
      </c>
    </row>
    <row r="362" spans="2:8" ht="38.25" customHeight="1" x14ac:dyDescent="0.35">
      <c r="B362" s="350" t="s">
        <v>606</v>
      </c>
      <c r="C362" s="360">
        <v>2021</v>
      </c>
      <c r="D362" s="349" t="s">
        <v>43</v>
      </c>
      <c r="E362" s="349" t="s">
        <v>41</v>
      </c>
      <c r="F362" s="349" t="s">
        <v>14</v>
      </c>
      <c r="G362" s="349" t="s">
        <v>16</v>
      </c>
      <c r="H362" s="349">
        <v>132</v>
      </c>
    </row>
    <row r="363" spans="2:8" ht="29" x14ac:dyDescent="0.35">
      <c r="B363" s="350" t="s">
        <v>606</v>
      </c>
      <c r="C363" s="360">
        <v>2021</v>
      </c>
      <c r="D363" s="257" t="s">
        <v>43</v>
      </c>
      <c r="E363" s="257" t="s">
        <v>41</v>
      </c>
      <c r="F363" s="257" t="s">
        <v>14</v>
      </c>
      <c r="G363" s="257" t="s">
        <v>42</v>
      </c>
      <c r="H363" s="257">
        <v>3</v>
      </c>
    </row>
    <row r="364" spans="2:8" ht="29" x14ac:dyDescent="0.35">
      <c r="B364" s="350" t="s">
        <v>606</v>
      </c>
      <c r="C364" s="360">
        <v>2021</v>
      </c>
      <c r="D364" s="257" t="s">
        <v>43</v>
      </c>
      <c r="E364" s="257" t="s">
        <v>41</v>
      </c>
      <c r="F364" s="257" t="s">
        <v>15</v>
      </c>
      <c r="G364" s="257" t="s">
        <v>16</v>
      </c>
      <c r="H364" s="257">
        <v>0</v>
      </c>
    </row>
    <row r="365" spans="2:8" ht="29" x14ac:dyDescent="0.35">
      <c r="B365" s="350" t="s">
        <v>606</v>
      </c>
      <c r="C365" s="360">
        <v>2021</v>
      </c>
      <c r="D365" s="257" t="s">
        <v>43</v>
      </c>
      <c r="E365" s="257" t="s">
        <v>41</v>
      </c>
      <c r="F365" s="257" t="s">
        <v>15</v>
      </c>
      <c r="G365" s="257" t="s">
        <v>42</v>
      </c>
      <c r="H365" s="257">
        <v>0</v>
      </c>
    </row>
    <row r="366" spans="2:8" ht="29" x14ac:dyDescent="0.35">
      <c r="B366" s="350" t="s">
        <v>606</v>
      </c>
      <c r="C366" s="360">
        <v>2021</v>
      </c>
      <c r="D366" s="257" t="s">
        <v>43</v>
      </c>
      <c r="E366" s="257" t="s">
        <v>45</v>
      </c>
      <c r="F366" s="257" t="s">
        <v>14</v>
      </c>
      <c r="G366" s="257" t="s">
        <v>16</v>
      </c>
      <c r="H366" s="257">
        <v>0</v>
      </c>
    </row>
    <row r="367" spans="2:8" ht="29" x14ac:dyDescent="0.35">
      <c r="B367" s="350" t="s">
        <v>606</v>
      </c>
      <c r="C367" s="360">
        <v>2021</v>
      </c>
      <c r="D367" s="257" t="s">
        <v>43</v>
      </c>
      <c r="E367" s="257" t="s">
        <v>45</v>
      </c>
      <c r="F367" s="257" t="s">
        <v>14</v>
      </c>
      <c r="G367" s="257" t="s">
        <v>42</v>
      </c>
      <c r="H367" s="257">
        <v>0</v>
      </c>
    </row>
    <row r="368" spans="2:8" ht="29" x14ac:dyDescent="0.35">
      <c r="B368" s="350" t="s">
        <v>606</v>
      </c>
      <c r="C368" s="360">
        <v>2021</v>
      </c>
      <c r="D368" s="257" t="s">
        <v>43</v>
      </c>
      <c r="E368" s="257" t="s">
        <v>45</v>
      </c>
      <c r="F368" s="257" t="s">
        <v>15</v>
      </c>
      <c r="G368" s="257" t="s">
        <v>16</v>
      </c>
      <c r="H368" s="257">
        <v>0</v>
      </c>
    </row>
    <row r="369" spans="2:8" ht="29" x14ac:dyDescent="0.35">
      <c r="B369" s="350" t="s">
        <v>606</v>
      </c>
      <c r="C369" s="360">
        <v>2021</v>
      </c>
      <c r="D369" s="257" t="s">
        <v>43</v>
      </c>
      <c r="E369" s="257" t="s">
        <v>45</v>
      </c>
      <c r="F369" s="257" t="s">
        <v>15</v>
      </c>
      <c r="G369" s="257" t="s">
        <v>42</v>
      </c>
      <c r="H369" s="257">
        <v>0</v>
      </c>
    </row>
    <row r="370" spans="2:8" ht="29" x14ac:dyDescent="0.35">
      <c r="B370" s="350" t="s">
        <v>606</v>
      </c>
      <c r="C370" s="360">
        <v>2021</v>
      </c>
      <c r="D370" s="257" t="s">
        <v>43</v>
      </c>
      <c r="E370" s="257" t="s">
        <v>46</v>
      </c>
      <c r="F370" s="257" t="s">
        <v>14</v>
      </c>
      <c r="G370" s="257" t="s">
        <v>16</v>
      </c>
      <c r="H370" s="257">
        <v>59</v>
      </c>
    </row>
    <row r="371" spans="2:8" ht="29" x14ac:dyDescent="0.35">
      <c r="B371" s="350" t="s">
        <v>606</v>
      </c>
      <c r="C371" s="360">
        <v>2021</v>
      </c>
      <c r="D371" s="257" t="s">
        <v>43</v>
      </c>
      <c r="E371" s="257" t="s">
        <v>46</v>
      </c>
      <c r="F371" s="257" t="s">
        <v>14</v>
      </c>
      <c r="G371" s="257" t="s">
        <v>42</v>
      </c>
      <c r="H371" s="257">
        <v>0</v>
      </c>
    </row>
    <row r="372" spans="2:8" ht="29" x14ac:dyDescent="0.35">
      <c r="B372" s="350" t="s">
        <v>606</v>
      </c>
      <c r="C372" s="360">
        <v>2021</v>
      </c>
      <c r="D372" s="257" t="s">
        <v>43</v>
      </c>
      <c r="E372" s="257" t="s">
        <v>46</v>
      </c>
      <c r="F372" s="257" t="s">
        <v>15</v>
      </c>
      <c r="G372" s="257" t="s">
        <v>16</v>
      </c>
      <c r="H372" s="257">
        <v>0</v>
      </c>
    </row>
    <row r="373" spans="2:8" ht="29" x14ac:dyDescent="0.35">
      <c r="B373" s="350" t="s">
        <v>606</v>
      </c>
      <c r="C373" s="360">
        <v>2021</v>
      </c>
      <c r="D373" s="257" t="s">
        <v>43</v>
      </c>
      <c r="E373" s="257" t="s">
        <v>46</v>
      </c>
      <c r="F373" s="257" t="s">
        <v>15</v>
      </c>
      <c r="G373" s="257" t="s">
        <v>42</v>
      </c>
      <c r="H373" s="257">
        <v>0</v>
      </c>
    </row>
    <row r="374" spans="2:8" ht="29" x14ac:dyDescent="0.35">
      <c r="B374" s="350" t="s">
        <v>606</v>
      </c>
      <c r="C374" s="360">
        <v>2021</v>
      </c>
      <c r="D374" s="257" t="s">
        <v>44</v>
      </c>
      <c r="E374" s="257" t="s">
        <v>41</v>
      </c>
      <c r="F374" s="257" t="s">
        <v>14</v>
      </c>
      <c r="G374" s="257" t="s">
        <v>16</v>
      </c>
      <c r="H374" s="257">
        <v>0</v>
      </c>
    </row>
    <row r="375" spans="2:8" ht="29" x14ac:dyDescent="0.35">
      <c r="B375" s="350" t="s">
        <v>606</v>
      </c>
      <c r="C375" s="360">
        <v>2021</v>
      </c>
      <c r="D375" s="257" t="s">
        <v>44</v>
      </c>
      <c r="E375" s="257" t="s">
        <v>41</v>
      </c>
      <c r="F375" s="257" t="s">
        <v>14</v>
      </c>
      <c r="G375" s="257" t="s">
        <v>42</v>
      </c>
      <c r="H375" s="257">
        <v>0</v>
      </c>
    </row>
    <row r="376" spans="2:8" ht="29" x14ac:dyDescent="0.35">
      <c r="B376" s="350" t="s">
        <v>606</v>
      </c>
      <c r="C376" s="360">
        <v>2021</v>
      </c>
      <c r="D376" s="257" t="s">
        <v>44</v>
      </c>
      <c r="E376" s="257" t="s">
        <v>41</v>
      </c>
      <c r="F376" s="257" t="s">
        <v>15</v>
      </c>
      <c r="G376" s="257" t="s">
        <v>16</v>
      </c>
      <c r="H376" s="257">
        <v>0</v>
      </c>
    </row>
    <row r="377" spans="2:8" ht="29" x14ac:dyDescent="0.35">
      <c r="B377" s="350" t="s">
        <v>606</v>
      </c>
      <c r="C377" s="360">
        <v>2021</v>
      </c>
      <c r="D377" s="257" t="s">
        <v>44</v>
      </c>
      <c r="E377" s="257" t="s">
        <v>41</v>
      </c>
      <c r="F377" s="257" t="s">
        <v>15</v>
      </c>
      <c r="G377" s="257" t="s">
        <v>42</v>
      </c>
      <c r="H377" s="257">
        <v>0</v>
      </c>
    </row>
    <row r="378" spans="2:8" ht="29" x14ac:dyDescent="0.35">
      <c r="B378" s="350" t="s">
        <v>606</v>
      </c>
      <c r="C378" s="360">
        <v>2021</v>
      </c>
      <c r="D378" s="257" t="s">
        <v>44</v>
      </c>
      <c r="E378" s="257" t="s">
        <v>45</v>
      </c>
      <c r="F378" s="257" t="s">
        <v>14</v>
      </c>
      <c r="G378" s="257" t="s">
        <v>16</v>
      </c>
      <c r="H378" s="257">
        <v>0</v>
      </c>
    </row>
    <row r="379" spans="2:8" ht="29" x14ac:dyDescent="0.35">
      <c r="B379" s="350" t="s">
        <v>606</v>
      </c>
      <c r="C379" s="360">
        <v>2021</v>
      </c>
      <c r="D379" s="257" t="s">
        <v>44</v>
      </c>
      <c r="E379" s="257" t="s">
        <v>45</v>
      </c>
      <c r="F379" s="257" t="s">
        <v>14</v>
      </c>
      <c r="G379" s="257" t="s">
        <v>42</v>
      </c>
      <c r="H379" s="257">
        <v>0</v>
      </c>
    </row>
    <row r="380" spans="2:8" ht="29" x14ac:dyDescent="0.35">
      <c r="B380" s="350" t="s">
        <v>606</v>
      </c>
      <c r="C380" s="360">
        <v>2021</v>
      </c>
      <c r="D380" s="257" t="s">
        <v>44</v>
      </c>
      <c r="E380" s="257" t="s">
        <v>45</v>
      </c>
      <c r="F380" s="257" t="s">
        <v>15</v>
      </c>
      <c r="G380" s="257" t="s">
        <v>16</v>
      </c>
      <c r="H380" s="257">
        <v>0</v>
      </c>
    </row>
    <row r="381" spans="2:8" ht="29" x14ac:dyDescent="0.35">
      <c r="B381" s="350" t="s">
        <v>606</v>
      </c>
      <c r="C381" s="360">
        <v>2021</v>
      </c>
      <c r="D381" s="257" t="s">
        <v>44</v>
      </c>
      <c r="E381" s="257" t="s">
        <v>45</v>
      </c>
      <c r="F381" s="257" t="s">
        <v>15</v>
      </c>
      <c r="G381" s="257" t="s">
        <v>42</v>
      </c>
      <c r="H381" s="257">
        <v>0</v>
      </c>
    </row>
    <row r="382" spans="2:8" ht="29" x14ac:dyDescent="0.35">
      <c r="B382" s="350" t="s">
        <v>606</v>
      </c>
      <c r="C382" s="360">
        <v>2021</v>
      </c>
      <c r="D382" s="257" t="s">
        <v>44</v>
      </c>
      <c r="E382" s="257" t="s">
        <v>46</v>
      </c>
      <c r="F382" s="257" t="s">
        <v>14</v>
      </c>
      <c r="G382" s="257" t="s">
        <v>16</v>
      </c>
      <c r="H382" s="257">
        <v>0</v>
      </c>
    </row>
    <row r="383" spans="2:8" ht="29" x14ac:dyDescent="0.35">
      <c r="B383" s="350" t="s">
        <v>606</v>
      </c>
      <c r="C383" s="360">
        <v>2021</v>
      </c>
      <c r="D383" s="257" t="s">
        <v>44</v>
      </c>
      <c r="E383" s="257" t="s">
        <v>46</v>
      </c>
      <c r="F383" s="257" t="s">
        <v>14</v>
      </c>
      <c r="G383" s="257" t="s">
        <v>42</v>
      </c>
      <c r="H383" s="257">
        <v>0</v>
      </c>
    </row>
    <row r="384" spans="2:8" ht="29" x14ac:dyDescent="0.35">
      <c r="B384" s="350" t="s">
        <v>606</v>
      </c>
      <c r="C384" s="360">
        <v>2021</v>
      </c>
      <c r="D384" s="257" t="s">
        <v>44</v>
      </c>
      <c r="E384" s="257" t="s">
        <v>46</v>
      </c>
      <c r="F384" s="257" t="s">
        <v>15</v>
      </c>
      <c r="G384" s="257" t="s">
        <v>16</v>
      </c>
      <c r="H384" s="257">
        <v>0</v>
      </c>
    </row>
    <row r="385" spans="2:8" ht="29" x14ac:dyDescent="0.35">
      <c r="B385" s="350" t="s">
        <v>606</v>
      </c>
      <c r="C385" s="360">
        <v>2021</v>
      </c>
      <c r="D385" s="257" t="s">
        <v>44</v>
      </c>
      <c r="E385" s="257" t="s">
        <v>46</v>
      </c>
      <c r="F385" s="257" t="s">
        <v>15</v>
      </c>
      <c r="G385" s="257" t="s">
        <v>42</v>
      </c>
      <c r="H385" s="257">
        <v>0</v>
      </c>
    </row>
    <row r="386" spans="2:8" ht="38.25" customHeight="1" x14ac:dyDescent="0.35">
      <c r="B386" s="364" t="s">
        <v>641</v>
      </c>
      <c r="C386" s="360">
        <v>2021</v>
      </c>
      <c r="D386" s="349" t="s">
        <v>43</v>
      </c>
      <c r="E386" s="349" t="s">
        <v>41</v>
      </c>
      <c r="F386" s="349" t="s">
        <v>14</v>
      </c>
      <c r="G386" s="349" t="s">
        <v>16</v>
      </c>
      <c r="H386" s="349">
        <v>8</v>
      </c>
    </row>
    <row r="387" spans="2:8" ht="14.5" x14ac:dyDescent="0.35">
      <c r="B387" s="364" t="s">
        <v>641</v>
      </c>
      <c r="C387" s="360">
        <v>2021</v>
      </c>
      <c r="D387" s="256" t="s">
        <v>43</v>
      </c>
      <c r="E387" s="256" t="s">
        <v>41</v>
      </c>
      <c r="F387" s="256" t="s">
        <v>14</v>
      </c>
      <c r="G387" s="256" t="s">
        <v>42</v>
      </c>
      <c r="H387" s="309">
        <v>0</v>
      </c>
    </row>
    <row r="388" spans="2:8" ht="14.5" x14ac:dyDescent="0.35">
      <c r="B388" s="364" t="s">
        <v>641</v>
      </c>
      <c r="C388" s="360">
        <v>2021</v>
      </c>
      <c r="D388" s="256" t="s">
        <v>43</v>
      </c>
      <c r="E388" s="256" t="s">
        <v>41</v>
      </c>
      <c r="F388" s="256" t="s">
        <v>15</v>
      </c>
      <c r="G388" s="256" t="s">
        <v>16</v>
      </c>
      <c r="H388" s="309">
        <v>0</v>
      </c>
    </row>
    <row r="389" spans="2:8" ht="14.5" x14ac:dyDescent="0.35">
      <c r="B389" s="364" t="s">
        <v>641</v>
      </c>
      <c r="C389" s="360">
        <v>2021</v>
      </c>
      <c r="D389" s="256" t="s">
        <v>43</v>
      </c>
      <c r="E389" s="256" t="s">
        <v>41</v>
      </c>
      <c r="F389" s="256" t="s">
        <v>15</v>
      </c>
      <c r="G389" s="256" t="s">
        <v>42</v>
      </c>
      <c r="H389" s="309">
        <v>0</v>
      </c>
    </row>
    <row r="390" spans="2:8" ht="14.5" x14ac:dyDescent="0.35">
      <c r="B390" s="364" t="s">
        <v>641</v>
      </c>
      <c r="C390" s="360">
        <v>2021</v>
      </c>
      <c r="D390" s="256" t="s">
        <v>43</v>
      </c>
      <c r="E390" s="256" t="s">
        <v>45</v>
      </c>
      <c r="F390" s="256" t="s">
        <v>14</v>
      </c>
      <c r="G390" s="256" t="s">
        <v>16</v>
      </c>
      <c r="H390" s="309">
        <v>0</v>
      </c>
    </row>
    <row r="391" spans="2:8" ht="14.5" x14ac:dyDescent="0.35">
      <c r="B391" s="364" t="s">
        <v>641</v>
      </c>
      <c r="C391" s="360">
        <v>2021</v>
      </c>
      <c r="D391" s="256" t="s">
        <v>43</v>
      </c>
      <c r="E391" s="256" t="s">
        <v>45</v>
      </c>
      <c r="F391" s="256" t="s">
        <v>14</v>
      </c>
      <c r="G391" s="256" t="s">
        <v>42</v>
      </c>
      <c r="H391" s="309">
        <v>0</v>
      </c>
    </row>
    <row r="392" spans="2:8" ht="14.5" x14ac:dyDescent="0.35">
      <c r="B392" s="364" t="s">
        <v>641</v>
      </c>
      <c r="C392" s="360">
        <v>2021</v>
      </c>
      <c r="D392" s="256" t="s">
        <v>43</v>
      </c>
      <c r="E392" s="256" t="s">
        <v>45</v>
      </c>
      <c r="F392" s="256" t="s">
        <v>15</v>
      </c>
      <c r="G392" s="256" t="s">
        <v>16</v>
      </c>
      <c r="H392" s="309">
        <v>0</v>
      </c>
    </row>
    <row r="393" spans="2:8" ht="14.5" x14ac:dyDescent="0.35">
      <c r="B393" s="364" t="s">
        <v>641</v>
      </c>
      <c r="C393" s="360">
        <v>2021</v>
      </c>
      <c r="D393" s="256" t="s">
        <v>43</v>
      </c>
      <c r="E393" s="256" t="s">
        <v>45</v>
      </c>
      <c r="F393" s="256" t="s">
        <v>15</v>
      </c>
      <c r="G393" s="256" t="s">
        <v>42</v>
      </c>
      <c r="H393" s="309">
        <v>0</v>
      </c>
    </row>
    <row r="394" spans="2:8" ht="14.5" x14ac:dyDescent="0.35">
      <c r="B394" s="364" t="s">
        <v>641</v>
      </c>
      <c r="C394" s="360">
        <v>2021</v>
      </c>
      <c r="D394" s="256" t="s">
        <v>43</v>
      </c>
      <c r="E394" s="256" t="s">
        <v>46</v>
      </c>
      <c r="F394" s="256" t="s">
        <v>14</v>
      </c>
      <c r="G394" s="256" t="s">
        <v>16</v>
      </c>
      <c r="H394" s="309">
        <v>68</v>
      </c>
    </row>
    <row r="395" spans="2:8" ht="14.5" x14ac:dyDescent="0.35">
      <c r="B395" s="364" t="s">
        <v>641</v>
      </c>
      <c r="C395" s="360">
        <v>2021</v>
      </c>
      <c r="D395" s="256" t="s">
        <v>43</v>
      </c>
      <c r="E395" s="256" t="s">
        <v>46</v>
      </c>
      <c r="F395" s="256" t="s">
        <v>14</v>
      </c>
      <c r="G395" s="256" t="s">
        <v>42</v>
      </c>
      <c r="H395" s="309">
        <v>0</v>
      </c>
    </row>
    <row r="396" spans="2:8" ht="14.5" x14ac:dyDescent="0.35">
      <c r="B396" s="364" t="s">
        <v>641</v>
      </c>
      <c r="C396" s="360">
        <v>2021</v>
      </c>
      <c r="D396" s="256" t="s">
        <v>43</v>
      </c>
      <c r="E396" s="256" t="s">
        <v>46</v>
      </c>
      <c r="F396" s="256" t="s">
        <v>15</v>
      </c>
      <c r="G396" s="256" t="s">
        <v>16</v>
      </c>
      <c r="H396" s="309">
        <v>0</v>
      </c>
    </row>
    <row r="397" spans="2:8" ht="14.5" x14ac:dyDescent="0.35">
      <c r="B397" s="364" t="s">
        <v>641</v>
      </c>
      <c r="C397" s="360">
        <v>2021</v>
      </c>
      <c r="D397" s="256" t="s">
        <v>43</v>
      </c>
      <c r="E397" s="256" t="s">
        <v>46</v>
      </c>
      <c r="F397" s="256" t="s">
        <v>15</v>
      </c>
      <c r="G397" s="256" t="s">
        <v>42</v>
      </c>
      <c r="H397" s="309">
        <v>0</v>
      </c>
    </row>
    <row r="398" spans="2:8" ht="14.5" x14ac:dyDescent="0.35">
      <c r="B398" s="364" t="s">
        <v>641</v>
      </c>
      <c r="C398" s="360">
        <v>2021</v>
      </c>
      <c r="D398" s="256" t="s">
        <v>44</v>
      </c>
      <c r="E398" s="256" t="s">
        <v>41</v>
      </c>
      <c r="F398" s="256" t="s">
        <v>14</v>
      </c>
      <c r="G398" s="256" t="s">
        <v>16</v>
      </c>
      <c r="H398" s="309">
        <v>0</v>
      </c>
    </row>
    <row r="399" spans="2:8" ht="14.5" x14ac:dyDescent="0.35">
      <c r="B399" s="364" t="s">
        <v>641</v>
      </c>
      <c r="C399" s="360">
        <v>2021</v>
      </c>
      <c r="D399" s="256" t="s">
        <v>44</v>
      </c>
      <c r="E399" s="256" t="s">
        <v>41</v>
      </c>
      <c r="F399" s="256" t="s">
        <v>14</v>
      </c>
      <c r="G399" s="256" t="s">
        <v>42</v>
      </c>
      <c r="H399" s="309">
        <v>0</v>
      </c>
    </row>
    <row r="400" spans="2:8" ht="14.5" x14ac:dyDescent="0.35">
      <c r="B400" s="364" t="s">
        <v>641</v>
      </c>
      <c r="C400" s="360">
        <v>2021</v>
      </c>
      <c r="D400" s="256" t="s">
        <v>44</v>
      </c>
      <c r="E400" s="256" t="s">
        <v>41</v>
      </c>
      <c r="F400" s="256" t="s">
        <v>15</v>
      </c>
      <c r="G400" s="256" t="s">
        <v>16</v>
      </c>
      <c r="H400" s="309">
        <v>0</v>
      </c>
    </row>
    <row r="401" spans="2:8" ht="14.5" x14ac:dyDescent="0.35">
      <c r="B401" s="364" t="s">
        <v>641</v>
      </c>
      <c r="C401" s="360">
        <v>2021</v>
      </c>
      <c r="D401" s="257" t="s">
        <v>44</v>
      </c>
      <c r="E401" s="257" t="s">
        <v>41</v>
      </c>
      <c r="F401" s="257" t="s">
        <v>15</v>
      </c>
      <c r="G401" s="257" t="s">
        <v>42</v>
      </c>
      <c r="H401" s="309">
        <v>0</v>
      </c>
    </row>
    <row r="402" spans="2:8" ht="14.5" x14ac:dyDescent="0.35">
      <c r="B402" s="364" t="s">
        <v>641</v>
      </c>
      <c r="C402" s="360">
        <v>2021</v>
      </c>
      <c r="D402" s="257" t="s">
        <v>44</v>
      </c>
      <c r="E402" s="257" t="s">
        <v>45</v>
      </c>
      <c r="F402" s="257" t="s">
        <v>14</v>
      </c>
      <c r="G402" s="257" t="s">
        <v>16</v>
      </c>
      <c r="H402" s="309">
        <v>0</v>
      </c>
    </row>
    <row r="403" spans="2:8" ht="14.5" x14ac:dyDescent="0.35">
      <c r="B403" s="364" t="s">
        <v>641</v>
      </c>
      <c r="C403" s="360">
        <v>2021</v>
      </c>
      <c r="D403" s="257" t="s">
        <v>44</v>
      </c>
      <c r="E403" s="257" t="s">
        <v>45</v>
      </c>
      <c r="F403" s="257" t="s">
        <v>14</v>
      </c>
      <c r="G403" s="257" t="s">
        <v>42</v>
      </c>
      <c r="H403" s="309">
        <v>0</v>
      </c>
    </row>
    <row r="404" spans="2:8" ht="14.5" x14ac:dyDescent="0.35">
      <c r="B404" s="364" t="s">
        <v>641</v>
      </c>
      <c r="C404" s="360">
        <v>2021</v>
      </c>
      <c r="D404" s="257" t="s">
        <v>44</v>
      </c>
      <c r="E404" s="257" t="s">
        <v>45</v>
      </c>
      <c r="F404" s="257" t="s">
        <v>15</v>
      </c>
      <c r="G404" s="257" t="s">
        <v>16</v>
      </c>
      <c r="H404" s="309">
        <v>0</v>
      </c>
    </row>
    <row r="405" spans="2:8" ht="14.5" x14ac:dyDescent="0.35">
      <c r="B405" s="364" t="s">
        <v>641</v>
      </c>
      <c r="C405" s="360">
        <v>2021</v>
      </c>
      <c r="D405" s="257" t="s">
        <v>44</v>
      </c>
      <c r="E405" s="257" t="s">
        <v>45</v>
      </c>
      <c r="F405" s="257" t="s">
        <v>15</v>
      </c>
      <c r="G405" s="257" t="s">
        <v>42</v>
      </c>
      <c r="H405" s="309">
        <v>0</v>
      </c>
    </row>
    <row r="406" spans="2:8" ht="14.5" x14ac:dyDescent="0.35">
      <c r="B406" s="364" t="s">
        <v>641</v>
      </c>
      <c r="C406" s="360">
        <v>2021</v>
      </c>
      <c r="D406" s="257" t="s">
        <v>44</v>
      </c>
      <c r="E406" s="257" t="s">
        <v>46</v>
      </c>
      <c r="F406" s="257" t="s">
        <v>14</v>
      </c>
      <c r="G406" s="257" t="s">
        <v>16</v>
      </c>
      <c r="H406" s="309">
        <v>0</v>
      </c>
    </row>
    <row r="407" spans="2:8" ht="14.5" x14ac:dyDescent="0.35">
      <c r="B407" s="364" t="s">
        <v>641</v>
      </c>
      <c r="C407" s="360">
        <v>2021</v>
      </c>
      <c r="D407" s="257" t="s">
        <v>44</v>
      </c>
      <c r="E407" s="257" t="s">
        <v>46</v>
      </c>
      <c r="F407" s="257" t="s">
        <v>14</v>
      </c>
      <c r="G407" s="257" t="s">
        <v>42</v>
      </c>
      <c r="H407" s="309">
        <v>0</v>
      </c>
    </row>
    <row r="408" spans="2:8" ht="14.5" x14ac:dyDescent="0.35">
      <c r="B408" s="364" t="s">
        <v>641</v>
      </c>
      <c r="C408" s="360">
        <v>2021</v>
      </c>
      <c r="D408" s="257" t="s">
        <v>44</v>
      </c>
      <c r="E408" s="257" t="s">
        <v>46</v>
      </c>
      <c r="F408" s="257" t="s">
        <v>15</v>
      </c>
      <c r="G408" s="257" t="s">
        <v>16</v>
      </c>
      <c r="H408" s="309">
        <v>0</v>
      </c>
    </row>
    <row r="409" spans="2:8" ht="14.5" x14ac:dyDescent="0.35">
      <c r="B409" s="364" t="s">
        <v>641</v>
      </c>
      <c r="C409" s="360">
        <v>2021</v>
      </c>
      <c r="D409" s="257" t="s">
        <v>44</v>
      </c>
      <c r="E409" s="257" t="s">
        <v>46</v>
      </c>
      <c r="F409" s="257" t="s">
        <v>15</v>
      </c>
      <c r="G409" s="257" t="s">
        <v>42</v>
      </c>
      <c r="H409" s="309">
        <v>0</v>
      </c>
    </row>
    <row r="410" spans="2:8" ht="14.5" x14ac:dyDescent="0.35">
      <c r="B410" s="365" t="s">
        <v>655</v>
      </c>
      <c r="C410" s="360">
        <v>2021</v>
      </c>
      <c r="D410" s="349" t="s">
        <v>43</v>
      </c>
      <c r="E410" s="349" t="s">
        <v>41</v>
      </c>
      <c r="F410" s="349" t="s">
        <v>14</v>
      </c>
      <c r="G410" s="349" t="s">
        <v>16</v>
      </c>
      <c r="H410" s="349">
        <v>12</v>
      </c>
    </row>
    <row r="411" spans="2:8" ht="14.5" x14ac:dyDescent="0.35">
      <c r="B411" s="365" t="s">
        <v>655</v>
      </c>
      <c r="C411" s="360">
        <v>2021</v>
      </c>
      <c r="D411" s="257" t="s">
        <v>43</v>
      </c>
      <c r="E411" s="257" t="s">
        <v>41</v>
      </c>
      <c r="F411" s="257" t="s">
        <v>14</v>
      </c>
      <c r="G411" s="257" t="s">
        <v>42</v>
      </c>
      <c r="H411" s="309">
        <v>0</v>
      </c>
    </row>
    <row r="412" spans="2:8" ht="14.5" x14ac:dyDescent="0.35">
      <c r="B412" s="365" t="s">
        <v>655</v>
      </c>
      <c r="C412" s="360">
        <v>2021</v>
      </c>
      <c r="D412" s="257" t="s">
        <v>43</v>
      </c>
      <c r="E412" s="257" t="s">
        <v>41</v>
      </c>
      <c r="F412" s="257" t="s">
        <v>15</v>
      </c>
      <c r="G412" s="257" t="s">
        <v>16</v>
      </c>
      <c r="H412" s="309">
        <v>0</v>
      </c>
    </row>
    <row r="413" spans="2:8" ht="14.5" x14ac:dyDescent="0.35">
      <c r="B413" s="365" t="s">
        <v>655</v>
      </c>
      <c r="C413" s="360">
        <v>2021</v>
      </c>
      <c r="D413" s="257" t="s">
        <v>43</v>
      </c>
      <c r="E413" s="257" t="s">
        <v>41</v>
      </c>
      <c r="F413" s="257" t="s">
        <v>15</v>
      </c>
      <c r="G413" s="257" t="s">
        <v>42</v>
      </c>
      <c r="H413" s="309">
        <v>0</v>
      </c>
    </row>
    <row r="414" spans="2:8" ht="14.5" x14ac:dyDescent="0.35">
      <c r="B414" s="365" t="s">
        <v>655</v>
      </c>
      <c r="C414" s="360">
        <v>2021</v>
      </c>
      <c r="D414" s="257" t="s">
        <v>43</v>
      </c>
      <c r="E414" s="257" t="s">
        <v>45</v>
      </c>
      <c r="F414" s="257" t="s">
        <v>14</v>
      </c>
      <c r="G414" s="257" t="s">
        <v>16</v>
      </c>
      <c r="H414" s="309">
        <v>0</v>
      </c>
    </row>
    <row r="415" spans="2:8" ht="14.5" x14ac:dyDescent="0.35">
      <c r="B415" s="365" t="s">
        <v>655</v>
      </c>
      <c r="C415" s="360">
        <v>2021</v>
      </c>
      <c r="D415" s="257" t="s">
        <v>43</v>
      </c>
      <c r="E415" s="257" t="s">
        <v>45</v>
      </c>
      <c r="F415" s="257" t="s">
        <v>14</v>
      </c>
      <c r="G415" s="257" t="s">
        <v>42</v>
      </c>
      <c r="H415" s="309">
        <v>0</v>
      </c>
    </row>
    <row r="416" spans="2:8" ht="14.5" x14ac:dyDescent="0.35">
      <c r="B416" s="365" t="s">
        <v>655</v>
      </c>
      <c r="C416" s="360">
        <v>2021</v>
      </c>
      <c r="D416" s="257" t="s">
        <v>43</v>
      </c>
      <c r="E416" s="257" t="s">
        <v>45</v>
      </c>
      <c r="F416" s="257" t="s">
        <v>15</v>
      </c>
      <c r="G416" s="257" t="s">
        <v>16</v>
      </c>
      <c r="H416" s="309">
        <v>0</v>
      </c>
    </row>
    <row r="417" spans="2:8" ht="14.5" x14ac:dyDescent="0.35">
      <c r="B417" s="365" t="s">
        <v>655</v>
      </c>
      <c r="C417" s="360">
        <v>2021</v>
      </c>
      <c r="D417" s="257" t="s">
        <v>43</v>
      </c>
      <c r="E417" s="257" t="s">
        <v>45</v>
      </c>
      <c r="F417" s="257" t="s">
        <v>15</v>
      </c>
      <c r="G417" s="257" t="s">
        <v>42</v>
      </c>
      <c r="H417" s="309">
        <v>0</v>
      </c>
    </row>
    <row r="418" spans="2:8" ht="14.5" x14ac:dyDescent="0.35">
      <c r="B418" s="365" t="s">
        <v>655</v>
      </c>
      <c r="C418" s="360">
        <v>2021</v>
      </c>
      <c r="D418" s="257" t="s">
        <v>43</v>
      </c>
      <c r="E418" s="257" t="s">
        <v>46</v>
      </c>
      <c r="F418" s="257" t="s">
        <v>14</v>
      </c>
      <c r="G418" s="257" t="s">
        <v>16</v>
      </c>
      <c r="H418" s="309">
        <v>30</v>
      </c>
    </row>
    <row r="419" spans="2:8" ht="14.5" x14ac:dyDescent="0.35">
      <c r="B419" s="365" t="s">
        <v>655</v>
      </c>
      <c r="C419" s="360">
        <v>2021</v>
      </c>
      <c r="D419" s="257" t="s">
        <v>43</v>
      </c>
      <c r="E419" s="257" t="s">
        <v>46</v>
      </c>
      <c r="F419" s="257" t="s">
        <v>14</v>
      </c>
      <c r="G419" s="257" t="s">
        <v>42</v>
      </c>
      <c r="H419" s="309">
        <v>0</v>
      </c>
    </row>
    <row r="420" spans="2:8" ht="14.5" x14ac:dyDescent="0.35">
      <c r="B420" s="365" t="s">
        <v>655</v>
      </c>
      <c r="C420" s="360">
        <v>2021</v>
      </c>
      <c r="D420" s="257" t="s">
        <v>43</v>
      </c>
      <c r="E420" s="257" t="s">
        <v>46</v>
      </c>
      <c r="F420" s="257" t="s">
        <v>15</v>
      </c>
      <c r="G420" s="257" t="s">
        <v>16</v>
      </c>
      <c r="H420" s="309">
        <v>0</v>
      </c>
    </row>
    <row r="421" spans="2:8" ht="14.5" x14ac:dyDescent="0.35">
      <c r="B421" s="365" t="s">
        <v>655</v>
      </c>
      <c r="C421" s="360">
        <v>2021</v>
      </c>
      <c r="D421" s="257" t="s">
        <v>43</v>
      </c>
      <c r="E421" s="257" t="s">
        <v>46</v>
      </c>
      <c r="F421" s="257" t="s">
        <v>15</v>
      </c>
      <c r="G421" s="257" t="s">
        <v>42</v>
      </c>
      <c r="H421" s="309">
        <v>0</v>
      </c>
    </row>
    <row r="422" spans="2:8" ht="14.5" x14ac:dyDescent="0.35">
      <c r="B422" s="365" t="s">
        <v>655</v>
      </c>
      <c r="C422" s="360">
        <v>2021</v>
      </c>
      <c r="D422" s="309" t="s">
        <v>44</v>
      </c>
      <c r="E422" s="309" t="s">
        <v>41</v>
      </c>
      <c r="F422" s="309" t="s">
        <v>14</v>
      </c>
      <c r="G422" s="309" t="s">
        <v>16</v>
      </c>
      <c r="H422" s="309">
        <v>0</v>
      </c>
    </row>
    <row r="423" spans="2:8" ht="14.5" x14ac:dyDescent="0.35">
      <c r="B423" s="365" t="s">
        <v>655</v>
      </c>
      <c r="C423" s="360">
        <v>2021</v>
      </c>
      <c r="D423" s="257" t="s">
        <v>44</v>
      </c>
      <c r="E423" s="257" t="s">
        <v>41</v>
      </c>
      <c r="F423" s="257" t="s">
        <v>14</v>
      </c>
      <c r="G423" s="257" t="s">
        <v>42</v>
      </c>
      <c r="H423" s="309">
        <v>0</v>
      </c>
    </row>
    <row r="424" spans="2:8" ht="14.5" x14ac:dyDescent="0.35">
      <c r="B424" s="365" t="s">
        <v>655</v>
      </c>
      <c r="C424" s="360">
        <v>2021</v>
      </c>
      <c r="D424" s="257" t="s">
        <v>44</v>
      </c>
      <c r="E424" s="257" t="s">
        <v>41</v>
      </c>
      <c r="F424" s="257" t="s">
        <v>15</v>
      </c>
      <c r="G424" s="257" t="s">
        <v>16</v>
      </c>
      <c r="H424" s="309">
        <v>0</v>
      </c>
    </row>
    <row r="425" spans="2:8" ht="14.5" x14ac:dyDescent="0.35">
      <c r="B425" s="365" t="s">
        <v>655</v>
      </c>
      <c r="C425" s="360">
        <v>2021</v>
      </c>
      <c r="D425" s="257" t="s">
        <v>44</v>
      </c>
      <c r="E425" s="257" t="s">
        <v>41</v>
      </c>
      <c r="F425" s="257" t="s">
        <v>15</v>
      </c>
      <c r="G425" s="257" t="s">
        <v>42</v>
      </c>
      <c r="H425" s="309">
        <v>0</v>
      </c>
    </row>
    <row r="426" spans="2:8" ht="14.5" x14ac:dyDescent="0.35">
      <c r="B426" s="365" t="s">
        <v>655</v>
      </c>
      <c r="C426" s="360">
        <v>2021</v>
      </c>
      <c r="D426" s="257" t="s">
        <v>44</v>
      </c>
      <c r="E426" s="257" t="s">
        <v>45</v>
      </c>
      <c r="F426" s="257" t="s">
        <v>14</v>
      </c>
      <c r="G426" s="257" t="s">
        <v>16</v>
      </c>
      <c r="H426" s="309">
        <v>0</v>
      </c>
    </row>
    <row r="427" spans="2:8" ht="14.5" x14ac:dyDescent="0.35">
      <c r="B427" s="365" t="s">
        <v>655</v>
      </c>
      <c r="C427" s="360">
        <v>2021</v>
      </c>
      <c r="D427" s="257" t="s">
        <v>44</v>
      </c>
      <c r="E427" s="257" t="s">
        <v>45</v>
      </c>
      <c r="F427" s="257" t="s">
        <v>14</v>
      </c>
      <c r="G427" s="257" t="s">
        <v>42</v>
      </c>
      <c r="H427" s="309">
        <v>0</v>
      </c>
    </row>
    <row r="428" spans="2:8" ht="14.5" x14ac:dyDescent="0.35">
      <c r="B428" s="365" t="s">
        <v>655</v>
      </c>
      <c r="C428" s="360">
        <v>2021</v>
      </c>
      <c r="D428" s="257" t="s">
        <v>44</v>
      </c>
      <c r="E428" s="257" t="s">
        <v>45</v>
      </c>
      <c r="F428" s="257" t="s">
        <v>15</v>
      </c>
      <c r="G428" s="257" t="s">
        <v>16</v>
      </c>
      <c r="H428" s="309">
        <v>0</v>
      </c>
    </row>
    <row r="429" spans="2:8" ht="14.5" x14ac:dyDescent="0.35">
      <c r="B429" s="365" t="s">
        <v>655</v>
      </c>
      <c r="C429" s="360">
        <v>2021</v>
      </c>
      <c r="D429" s="257" t="s">
        <v>44</v>
      </c>
      <c r="E429" s="257" t="s">
        <v>45</v>
      </c>
      <c r="F429" s="257" t="s">
        <v>15</v>
      </c>
      <c r="G429" s="257" t="s">
        <v>42</v>
      </c>
      <c r="H429" s="309">
        <v>0</v>
      </c>
    </row>
    <row r="430" spans="2:8" ht="14.5" x14ac:dyDescent="0.35">
      <c r="B430" s="365" t="s">
        <v>655</v>
      </c>
      <c r="C430" s="360">
        <v>2021</v>
      </c>
      <c r="D430" s="257" t="s">
        <v>44</v>
      </c>
      <c r="E430" s="257" t="s">
        <v>46</v>
      </c>
      <c r="F430" s="257" t="s">
        <v>14</v>
      </c>
      <c r="G430" s="257" t="s">
        <v>16</v>
      </c>
      <c r="H430" s="309">
        <v>0</v>
      </c>
    </row>
    <row r="431" spans="2:8" ht="14.5" x14ac:dyDescent="0.35">
      <c r="B431" s="365" t="s">
        <v>655</v>
      </c>
      <c r="C431" s="360">
        <v>2021</v>
      </c>
      <c r="D431" s="257" t="s">
        <v>44</v>
      </c>
      <c r="E431" s="257" t="s">
        <v>46</v>
      </c>
      <c r="F431" s="257" t="s">
        <v>14</v>
      </c>
      <c r="G431" s="257" t="s">
        <v>42</v>
      </c>
      <c r="H431" s="309">
        <v>0</v>
      </c>
    </row>
    <row r="432" spans="2:8" ht="14.5" x14ac:dyDescent="0.35">
      <c r="B432" s="365" t="s">
        <v>655</v>
      </c>
      <c r="C432" s="360">
        <v>2021</v>
      </c>
      <c r="D432" s="257" t="s">
        <v>44</v>
      </c>
      <c r="E432" s="257" t="s">
        <v>46</v>
      </c>
      <c r="F432" s="257" t="s">
        <v>15</v>
      </c>
      <c r="G432" s="257" t="s">
        <v>16</v>
      </c>
      <c r="H432" s="309">
        <v>0</v>
      </c>
    </row>
    <row r="433" spans="2:8" ht="14.5" x14ac:dyDescent="0.35">
      <c r="B433" s="365" t="s">
        <v>655</v>
      </c>
      <c r="C433" s="360">
        <v>2021</v>
      </c>
      <c r="D433" s="257" t="s">
        <v>44</v>
      </c>
      <c r="E433" s="257" t="s">
        <v>46</v>
      </c>
      <c r="F433" s="257" t="s">
        <v>15</v>
      </c>
      <c r="G433" s="257" t="s">
        <v>42</v>
      </c>
      <c r="H433" s="309">
        <v>0</v>
      </c>
    </row>
    <row r="434" spans="2:8" ht="27" customHeight="1" x14ac:dyDescent="0.35">
      <c r="B434" s="347" t="s">
        <v>674</v>
      </c>
      <c r="C434" s="348">
        <v>2021</v>
      </c>
      <c r="D434" s="349" t="s">
        <v>43</v>
      </c>
      <c r="E434" s="349" t="s">
        <v>41</v>
      </c>
      <c r="F434" s="349" t="s">
        <v>14</v>
      </c>
      <c r="G434" s="349" t="s">
        <v>16</v>
      </c>
      <c r="H434" s="349">
        <v>306</v>
      </c>
    </row>
    <row r="435" spans="2:8" ht="14.5" x14ac:dyDescent="0.35">
      <c r="B435" s="347" t="s">
        <v>674</v>
      </c>
      <c r="C435" s="348">
        <v>2021</v>
      </c>
      <c r="D435" s="256" t="s">
        <v>43</v>
      </c>
      <c r="E435" s="256" t="s">
        <v>41</v>
      </c>
      <c r="F435" s="256" t="s">
        <v>14</v>
      </c>
      <c r="G435" s="256" t="s">
        <v>42</v>
      </c>
      <c r="H435" s="309">
        <v>93</v>
      </c>
    </row>
    <row r="436" spans="2:8" ht="14.5" x14ac:dyDescent="0.35">
      <c r="B436" s="347" t="s">
        <v>674</v>
      </c>
      <c r="C436" s="348">
        <v>2021</v>
      </c>
      <c r="D436" s="256" t="s">
        <v>43</v>
      </c>
      <c r="E436" s="256" t="s">
        <v>41</v>
      </c>
      <c r="F436" s="256" t="s">
        <v>15</v>
      </c>
      <c r="G436" s="256" t="s">
        <v>16</v>
      </c>
      <c r="H436" s="309">
        <v>16</v>
      </c>
    </row>
    <row r="437" spans="2:8" ht="14.5" x14ac:dyDescent="0.35">
      <c r="B437" s="347" t="s">
        <v>674</v>
      </c>
      <c r="C437" s="348">
        <v>2021</v>
      </c>
      <c r="D437" s="256" t="s">
        <v>43</v>
      </c>
      <c r="E437" s="256" t="s">
        <v>41</v>
      </c>
      <c r="F437" s="256" t="s">
        <v>15</v>
      </c>
      <c r="G437" s="256" t="s">
        <v>42</v>
      </c>
      <c r="H437" s="309">
        <v>0</v>
      </c>
    </row>
    <row r="438" spans="2:8" ht="14.5" x14ac:dyDescent="0.35">
      <c r="B438" s="347" t="s">
        <v>674</v>
      </c>
      <c r="C438" s="348">
        <v>2021</v>
      </c>
      <c r="D438" s="256" t="s">
        <v>43</v>
      </c>
      <c r="E438" s="256" t="s">
        <v>45</v>
      </c>
      <c r="F438" s="256" t="s">
        <v>14</v>
      </c>
      <c r="G438" s="256" t="s">
        <v>16</v>
      </c>
      <c r="H438" s="309">
        <v>34</v>
      </c>
    </row>
    <row r="439" spans="2:8" ht="14.5" x14ac:dyDescent="0.35">
      <c r="B439" s="347" t="s">
        <v>674</v>
      </c>
      <c r="C439" s="348">
        <v>2021</v>
      </c>
      <c r="D439" s="256" t="s">
        <v>43</v>
      </c>
      <c r="E439" s="256" t="s">
        <v>45</v>
      </c>
      <c r="F439" s="256" t="s">
        <v>14</v>
      </c>
      <c r="G439" s="256" t="s">
        <v>42</v>
      </c>
      <c r="H439" s="309">
        <v>4</v>
      </c>
    </row>
    <row r="440" spans="2:8" ht="14.5" x14ac:dyDescent="0.35">
      <c r="B440" s="347" t="s">
        <v>674</v>
      </c>
      <c r="C440" s="348">
        <v>2021</v>
      </c>
      <c r="D440" s="256" t="s">
        <v>43</v>
      </c>
      <c r="E440" s="256" t="s">
        <v>45</v>
      </c>
      <c r="F440" s="256" t="s">
        <v>15</v>
      </c>
      <c r="G440" s="256" t="s">
        <v>16</v>
      </c>
      <c r="H440" s="309">
        <v>7</v>
      </c>
    </row>
    <row r="441" spans="2:8" ht="14.5" x14ac:dyDescent="0.35">
      <c r="B441" s="347" t="s">
        <v>674</v>
      </c>
      <c r="C441" s="348">
        <v>2021</v>
      </c>
      <c r="D441" s="256" t="s">
        <v>43</v>
      </c>
      <c r="E441" s="256" t="s">
        <v>45</v>
      </c>
      <c r="F441" s="256" t="s">
        <v>15</v>
      </c>
      <c r="G441" s="256" t="s">
        <v>42</v>
      </c>
      <c r="H441" s="309">
        <v>0</v>
      </c>
    </row>
    <row r="442" spans="2:8" ht="14.5" x14ac:dyDescent="0.35">
      <c r="B442" s="347" t="s">
        <v>674</v>
      </c>
      <c r="C442" s="348">
        <v>2021</v>
      </c>
      <c r="D442" s="256" t="s">
        <v>43</v>
      </c>
      <c r="E442" s="256" t="s">
        <v>46</v>
      </c>
      <c r="F442" s="256" t="s">
        <v>14</v>
      </c>
      <c r="G442" s="256" t="s">
        <v>16</v>
      </c>
      <c r="H442" s="309">
        <v>0</v>
      </c>
    </row>
    <row r="443" spans="2:8" ht="14.5" x14ac:dyDescent="0.35">
      <c r="B443" s="347" t="s">
        <v>674</v>
      </c>
      <c r="C443" s="348">
        <v>2021</v>
      </c>
      <c r="D443" s="256" t="s">
        <v>43</v>
      </c>
      <c r="E443" s="256" t="s">
        <v>46</v>
      </c>
      <c r="F443" s="256" t="s">
        <v>14</v>
      </c>
      <c r="G443" s="256" t="s">
        <v>42</v>
      </c>
      <c r="H443" s="309">
        <v>0</v>
      </c>
    </row>
    <row r="444" spans="2:8" ht="14.5" x14ac:dyDescent="0.35">
      <c r="B444" s="347" t="s">
        <v>674</v>
      </c>
      <c r="C444" s="348">
        <v>2021</v>
      </c>
      <c r="D444" s="256" t="s">
        <v>43</v>
      </c>
      <c r="E444" s="256" t="s">
        <v>46</v>
      </c>
      <c r="F444" s="256" t="s">
        <v>15</v>
      </c>
      <c r="G444" s="256" t="s">
        <v>16</v>
      </c>
      <c r="H444" s="309">
        <v>0</v>
      </c>
    </row>
    <row r="445" spans="2:8" ht="14.5" x14ac:dyDescent="0.35">
      <c r="B445" s="347" t="s">
        <v>674</v>
      </c>
      <c r="C445" s="348">
        <v>2021</v>
      </c>
      <c r="D445" s="256" t="s">
        <v>43</v>
      </c>
      <c r="E445" s="256" t="s">
        <v>46</v>
      </c>
      <c r="F445" s="256" t="s">
        <v>15</v>
      </c>
      <c r="G445" s="256" t="s">
        <v>42</v>
      </c>
      <c r="H445" s="309">
        <v>0</v>
      </c>
    </row>
    <row r="446" spans="2:8" ht="14.5" x14ac:dyDescent="0.35">
      <c r="B446" s="347" t="s">
        <v>674</v>
      </c>
      <c r="C446" s="348">
        <v>2021</v>
      </c>
      <c r="D446" s="256" t="s">
        <v>44</v>
      </c>
      <c r="E446" s="256" t="s">
        <v>41</v>
      </c>
      <c r="F446" s="256" t="s">
        <v>14</v>
      </c>
      <c r="G446" s="256" t="s">
        <v>16</v>
      </c>
      <c r="H446" s="309">
        <v>273</v>
      </c>
    </row>
    <row r="447" spans="2:8" ht="14.5" x14ac:dyDescent="0.35">
      <c r="B447" s="347" t="s">
        <v>674</v>
      </c>
      <c r="C447" s="348">
        <v>2021</v>
      </c>
      <c r="D447" s="256" t="s">
        <v>44</v>
      </c>
      <c r="E447" s="256" t="s">
        <v>41</v>
      </c>
      <c r="F447" s="256" t="s">
        <v>14</v>
      </c>
      <c r="G447" s="256" t="s">
        <v>42</v>
      </c>
      <c r="H447" s="309">
        <v>153</v>
      </c>
    </row>
    <row r="448" spans="2:8" ht="14.5" x14ac:dyDescent="0.35">
      <c r="B448" s="347" t="s">
        <v>674</v>
      </c>
      <c r="C448" s="348">
        <v>2021</v>
      </c>
      <c r="D448" s="256" t="s">
        <v>44</v>
      </c>
      <c r="E448" s="256" t="s">
        <v>41</v>
      </c>
      <c r="F448" s="256" t="s">
        <v>15</v>
      </c>
      <c r="G448" s="256" t="s">
        <v>16</v>
      </c>
      <c r="H448" s="257">
        <v>10</v>
      </c>
    </row>
    <row r="449" spans="2:8" ht="14.5" x14ac:dyDescent="0.35">
      <c r="B449" s="347" t="s">
        <v>674</v>
      </c>
      <c r="C449" s="348">
        <v>2021</v>
      </c>
      <c r="D449" s="257" t="s">
        <v>44</v>
      </c>
      <c r="E449" s="257" t="s">
        <v>41</v>
      </c>
      <c r="F449" s="257" t="s">
        <v>15</v>
      </c>
      <c r="G449" s="257" t="s">
        <v>42</v>
      </c>
      <c r="H449" s="257">
        <v>1</v>
      </c>
    </row>
    <row r="450" spans="2:8" ht="14.5" x14ac:dyDescent="0.35">
      <c r="B450" s="347" t="s">
        <v>674</v>
      </c>
      <c r="C450" s="348">
        <v>2021</v>
      </c>
      <c r="D450" s="257" t="s">
        <v>44</v>
      </c>
      <c r="E450" s="257" t="s">
        <v>45</v>
      </c>
      <c r="F450" s="257" t="s">
        <v>14</v>
      </c>
      <c r="G450" s="257" t="s">
        <v>16</v>
      </c>
      <c r="H450" s="257">
        <v>3</v>
      </c>
    </row>
    <row r="451" spans="2:8" ht="14.5" x14ac:dyDescent="0.35">
      <c r="B451" s="347" t="s">
        <v>674</v>
      </c>
      <c r="C451" s="348">
        <v>2021</v>
      </c>
      <c r="D451" s="257" t="s">
        <v>44</v>
      </c>
      <c r="E451" s="257" t="s">
        <v>45</v>
      </c>
      <c r="F451" s="257" t="s">
        <v>14</v>
      </c>
      <c r="G451" s="257" t="s">
        <v>42</v>
      </c>
      <c r="H451" s="257">
        <v>6</v>
      </c>
    </row>
    <row r="452" spans="2:8" ht="14.5" x14ac:dyDescent="0.35">
      <c r="B452" s="347" t="s">
        <v>674</v>
      </c>
      <c r="C452" s="348">
        <v>2021</v>
      </c>
      <c r="D452" s="257" t="s">
        <v>44</v>
      </c>
      <c r="E452" s="257" t="s">
        <v>45</v>
      </c>
      <c r="F452" s="257" t="s">
        <v>15</v>
      </c>
      <c r="G452" s="257" t="s">
        <v>16</v>
      </c>
      <c r="H452" s="257">
        <v>0</v>
      </c>
    </row>
    <row r="453" spans="2:8" ht="14.5" x14ac:dyDescent="0.35">
      <c r="B453" s="347" t="s">
        <v>674</v>
      </c>
      <c r="C453" s="348">
        <v>2021</v>
      </c>
      <c r="D453" s="257" t="s">
        <v>44</v>
      </c>
      <c r="E453" s="257" t="s">
        <v>45</v>
      </c>
      <c r="F453" s="257" t="s">
        <v>15</v>
      </c>
      <c r="G453" s="257" t="s">
        <v>42</v>
      </c>
      <c r="H453" s="257">
        <v>0</v>
      </c>
    </row>
    <row r="454" spans="2:8" ht="14.5" x14ac:dyDescent="0.35">
      <c r="B454" s="347" t="s">
        <v>674</v>
      </c>
      <c r="C454" s="348">
        <v>2021</v>
      </c>
      <c r="D454" s="257" t="s">
        <v>44</v>
      </c>
      <c r="E454" s="257" t="s">
        <v>46</v>
      </c>
      <c r="F454" s="257" t="s">
        <v>14</v>
      </c>
      <c r="G454" s="257" t="s">
        <v>16</v>
      </c>
      <c r="H454" s="257">
        <v>0</v>
      </c>
    </row>
    <row r="455" spans="2:8" ht="14.5" x14ac:dyDescent="0.35">
      <c r="B455" s="347" t="s">
        <v>674</v>
      </c>
      <c r="C455" s="348">
        <v>2021</v>
      </c>
      <c r="D455" s="257" t="s">
        <v>44</v>
      </c>
      <c r="E455" s="257" t="s">
        <v>46</v>
      </c>
      <c r="F455" s="257" t="s">
        <v>14</v>
      </c>
      <c r="G455" s="257" t="s">
        <v>42</v>
      </c>
      <c r="H455" s="257">
        <v>0</v>
      </c>
    </row>
    <row r="456" spans="2:8" ht="14.5" x14ac:dyDescent="0.35">
      <c r="B456" s="347" t="s">
        <v>674</v>
      </c>
      <c r="C456" s="348">
        <v>2021</v>
      </c>
      <c r="D456" s="257" t="s">
        <v>44</v>
      </c>
      <c r="E456" s="257" t="s">
        <v>46</v>
      </c>
      <c r="F456" s="257" t="s">
        <v>15</v>
      </c>
      <c r="G456" s="257" t="s">
        <v>16</v>
      </c>
      <c r="H456" s="257">
        <v>0</v>
      </c>
    </row>
    <row r="457" spans="2:8" ht="14.5" x14ac:dyDescent="0.35">
      <c r="B457" s="347" t="s">
        <v>674</v>
      </c>
      <c r="C457" s="348">
        <v>2021</v>
      </c>
      <c r="D457" s="257" t="s">
        <v>44</v>
      </c>
      <c r="E457" s="257" t="s">
        <v>46</v>
      </c>
      <c r="F457" s="257" t="s">
        <v>15</v>
      </c>
      <c r="G457" s="257" t="s">
        <v>42</v>
      </c>
      <c r="H457" s="257">
        <v>0</v>
      </c>
    </row>
    <row r="458" spans="2:8" ht="25.5" customHeight="1" x14ac:dyDescent="0.35">
      <c r="B458" s="366" t="s">
        <v>736</v>
      </c>
      <c r="C458" s="360">
        <v>2021</v>
      </c>
      <c r="D458" s="349" t="s">
        <v>43</v>
      </c>
      <c r="E458" s="349" t="s">
        <v>41</v>
      </c>
      <c r="F458" s="349" t="s">
        <v>14</v>
      </c>
      <c r="G458" s="349" t="s">
        <v>16</v>
      </c>
      <c r="H458" s="349">
        <v>0</v>
      </c>
    </row>
    <row r="459" spans="2:8" ht="14.5" x14ac:dyDescent="0.35">
      <c r="B459" s="366" t="s">
        <v>736</v>
      </c>
      <c r="C459" s="360">
        <v>2021</v>
      </c>
      <c r="D459" s="257" t="s">
        <v>43</v>
      </c>
      <c r="E459" s="257" t="s">
        <v>41</v>
      </c>
      <c r="F459" s="257" t="s">
        <v>14</v>
      </c>
      <c r="G459" s="257" t="s">
        <v>42</v>
      </c>
      <c r="H459" s="257">
        <v>0</v>
      </c>
    </row>
    <row r="460" spans="2:8" ht="14.5" x14ac:dyDescent="0.35">
      <c r="B460" s="366" t="s">
        <v>736</v>
      </c>
      <c r="C460" s="360">
        <v>2021</v>
      </c>
      <c r="D460" s="257" t="s">
        <v>43</v>
      </c>
      <c r="E460" s="257" t="s">
        <v>41</v>
      </c>
      <c r="F460" s="257" t="s">
        <v>15</v>
      </c>
      <c r="G460" s="257" t="s">
        <v>16</v>
      </c>
      <c r="H460" s="257">
        <v>0</v>
      </c>
    </row>
    <row r="461" spans="2:8" ht="14.5" x14ac:dyDescent="0.35">
      <c r="B461" s="366" t="s">
        <v>736</v>
      </c>
      <c r="C461" s="360">
        <v>2021</v>
      </c>
      <c r="D461" s="257" t="s">
        <v>43</v>
      </c>
      <c r="E461" s="257" t="s">
        <v>41</v>
      </c>
      <c r="F461" s="257" t="s">
        <v>15</v>
      </c>
      <c r="G461" s="257" t="s">
        <v>42</v>
      </c>
      <c r="H461" s="257">
        <v>0</v>
      </c>
    </row>
    <row r="462" spans="2:8" ht="14.5" x14ac:dyDescent="0.35">
      <c r="B462" s="366" t="s">
        <v>736</v>
      </c>
      <c r="C462" s="360">
        <v>2021</v>
      </c>
      <c r="D462" s="257" t="s">
        <v>43</v>
      </c>
      <c r="E462" s="257" t="s">
        <v>45</v>
      </c>
      <c r="F462" s="257" t="s">
        <v>14</v>
      </c>
      <c r="G462" s="257" t="s">
        <v>16</v>
      </c>
      <c r="H462" s="257">
        <v>0</v>
      </c>
    </row>
    <row r="463" spans="2:8" ht="14.5" x14ac:dyDescent="0.35">
      <c r="B463" s="366" t="s">
        <v>736</v>
      </c>
      <c r="C463" s="360">
        <v>2021</v>
      </c>
      <c r="D463" s="257" t="s">
        <v>43</v>
      </c>
      <c r="E463" s="257" t="s">
        <v>45</v>
      </c>
      <c r="F463" s="257" t="s">
        <v>14</v>
      </c>
      <c r="G463" s="257" t="s">
        <v>42</v>
      </c>
      <c r="H463" s="257">
        <v>0</v>
      </c>
    </row>
    <row r="464" spans="2:8" ht="14.5" x14ac:dyDescent="0.35">
      <c r="B464" s="366" t="s">
        <v>736</v>
      </c>
      <c r="C464" s="360">
        <v>2021</v>
      </c>
      <c r="D464" s="257" t="s">
        <v>43</v>
      </c>
      <c r="E464" s="257" t="s">
        <v>45</v>
      </c>
      <c r="F464" s="257" t="s">
        <v>15</v>
      </c>
      <c r="G464" s="257" t="s">
        <v>16</v>
      </c>
      <c r="H464" s="257">
        <v>0</v>
      </c>
    </row>
    <row r="465" spans="2:8" ht="14.5" x14ac:dyDescent="0.35">
      <c r="B465" s="366" t="s">
        <v>736</v>
      </c>
      <c r="C465" s="360">
        <v>2021</v>
      </c>
      <c r="D465" s="257" t="s">
        <v>43</v>
      </c>
      <c r="E465" s="257" t="s">
        <v>45</v>
      </c>
      <c r="F465" s="257" t="s">
        <v>15</v>
      </c>
      <c r="G465" s="257" t="s">
        <v>42</v>
      </c>
      <c r="H465" s="257">
        <v>0</v>
      </c>
    </row>
    <row r="466" spans="2:8" ht="14.5" x14ac:dyDescent="0.35">
      <c r="B466" s="366" t="s">
        <v>736</v>
      </c>
      <c r="C466" s="360">
        <v>2021</v>
      </c>
      <c r="D466" s="257" t="s">
        <v>43</v>
      </c>
      <c r="E466" s="257" t="s">
        <v>46</v>
      </c>
      <c r="F466" s="257" t="s">
        <v>14</v>
      </c>
      <c r="G466" s="257" t="s">
        <v>16</v>
      </c>
      <c r="H466" s="257">
        <v>0</v>
      </c>
    </row>
    <row r="467" spans="2:8" ht="14.5" x14ac:dyDescent="0.35">
      <c r="B467" s="366" t="s">
        <v>736</v>
      </c>
      <c r="C467" s="360">
        <v>2021</v>
      </c>
      <c r="D467" s="257" t="s">
        <v>43</v>
      </c>
      <c r="E467" s="257" t="s">
        <v>46</v>
      </c>
      <c r="F467" s="257" t="s">
        <v>14</v>
      </c>
      <c r="G467" s="257" t="s">
        <v>42</v>
      </c>
      <c r="H467" s="257">
        <v>0</v>
      </c>
    </row>
    <row r="468" spans="2:8" ht="14.5" x14ac:dyDescent="0.35">
      <c r="B468" s="366" t="s">
        <v>736</v>
      </c>
      <c r="C468" s="360">
        <v>2021</v>
      </c>
      <c r="D468" s="257" t="s">
        <v>43</v>
      </c>
      <c r="E468" s="257" t="s">
        <v>46</v>
      </c>
      <c r="F468" s="257" t="s">
        <v>15</v>
      </c>
      <c r="G468" s="257" t="s">
        <v>16</v>
      </c>
      <c r="H468" s="257">
        <v>0</v>
      </c>
    </row>
    <row r="469" spans="2:8" ht="14.5" x14ac:dyDescent="0.35">
      <c r="B469" s="366" t="s">
        <v>736</v>
      </c>
      <c r="C469" s="360">
        <v>2021</v>
      </c>
      <c r="D469" s="257" t="s">
        <v>43</v>
      </c>
      <c r="E469" s="257" t="s">
        <v>46</v>
      </c>
      <c r="F469" s="257" t="s">
        <v>15</v>
      </c>
      <c r="G469" s="257" t="s">
        <v>42</v>
      </c>
      <c r="H469" s="257">
        <v>0</v>
      </c>
    </row>
    <row r="470" spans="2:8" ht="14.5" x14ac:dyDescent="0.35">
      <c r="B470" s="366" t="s">
        <v>736</v>
      </c>
      <c r="C470" s="360">
        <v>2021</v>
      </c>
      <c r="D470" s="309" t="s">
        <v>44</v>
      </c>
      <c r="E470" s="309" t="s">
        <v>41</v>
      </c>
      <c r="F470" s="309" t="s">
        <v>14</v>
      </c>
      <c r="G470" s="309" t="s">
        <v>16</v>
      </c>
      <c r="H470" s="257">
        <v>0</v>
      </c>
    </row>
    <row r="471" spans="2:8" ht="14.5" x14ac:dyDescent="0.35">
      <c r="B471" s="366" t="s">
        <v>736</v>
      </c>
      <c r="C471" s="360">
        <v>2021</v>
      </c>
      <c r="D471" s="257" t="s">
        <v>44</v>
      </c>
      <c r="E471" s="257" t="s">
        <v>41</v>
      </c>
      <c r="F471" s="257" t="s">
        <v>14</v>
      </c>
      <c r="G471" s="257" t="s">
        <v>42</v>
      </c>
      <c r="H471" s="257">
        <v>0</v>
      </c>
    </row>
    <row r="472" spans="2:8" ht="14.5" x14ac:dyDescent="0.35">
      <c r="B472" s="366" t="s">
        <v>736</v>
      </c>
      <c r="C472" s="360">
        <v>2021</v>
      </c>
      <c r="D472" s="257" t="s">
        <v>44</v>
      </c>
      <c r="E472" s="257" t="s">
        <v>41</v>
      </c>
      <c r="F472" s="257" t="s">
        <v>15</v>
      </c>
      <c r="G472" s="257" t="s">
        <v>16</v>
      </c>
      <c r="H472" s="257">
        <v>0</v>
      </c>
    </row>
    <row r="473" spans="2:8" ht="14.5" x14ac:dyDescent="0.35">
      <c r="B473" s="366" t="s">
        <v>736</v>
      </c>
      <c r="C473" s="360">
        <v>2021</v>
      </c>
      <c r="D473" s="257" t="s">
        <v>44</v>
      </c>
      <c r="E473" s="257" t="s">
        <v>41</v>
      </c>
      <c r="F473" s="257" t="s">
        <v>15</v>
      </c>
      <c r="G473" s="257" t="s">
        <v>42</v>
      </c>
      <c r="H473" s="257">
        <v>0</v>
      </c>
    </row>
    <row r="474" spans="2:8" ht="14.5" x14ac:dyDescent="0.35">
      <c r="B474" s="366" t="s">
        <v>736</v>
      </c>
      <c r="C474" s="360">
        <v>2021</v>
      </c>
      <c r="D474" s="257" t="s">
        <v>44</v>
      </c>
      <c r="E474" s="257" t="s">
        <v>45</v>
      </c>
      <c r="F474" s="257" t="s">
        <v>14</v>
      </c>
      <c r="G474" s="257" t="s">
        <v>16</v>
      </c>
      <c r="H474" s="257">
        <v>0</v>
      </c>
    </row>
    <row r="475" spans="2:8" ht="14.5" x14ac:dyDescent="0.35">
      <c r="B475" s="366" t="s">
        <v>736</v>
      </c>
      <c r="C475" s="360">
        <v>2021</v>
      </c>
      <c r="D475" s="257" t="s">
        <v>44</v>
      </c>
      <c r="E475" s="257" t="s">
        <v>45</v>
      </c>
      <c r="F475" s="257" t="s">
        <v>14</v>
      </c>
      <c r="G475" s="257" t="s">
        <v>42</v>
      </c>
      <c r="H475" s="257">
        <v>0</v>
      </c>
    </row>
    <row r="476" spans="2:8" ht="14.5" x14ac:dyDescent="0.35">
      <c r="B476" s="366" t="s">
        <v>736</v>
      </c>
      <c r="C476" s="360">
        <v>2021</v>
      </c>
      <c r="D476" s="257" t="s">
        <v>44</v>
      </c>
      <c r="E476" s="257" t="s">
        <v>45</v>
      </c>
      <c r="F476" s="257" t="s">
        <v>15</v>
      </c>
      <c r="G476" s="257" t="s">
        <v>16</v>
      </c>
      <c r="H476" s="257">
        <v>0</v>
      </c>
    </row>
    <row r="477" spans="2:8" ht="14.5" x14ac:dyDescent="0.35">
      <c r="B477" s="366" t="s">
        <v>736</v>
      </c>
      <c r="C477" s="360">
        <v>2021</v>
      </c>
      <c r="D477" s="257" t="s">
        <v>44</v>
      </c>
      <c r="E477" s="257" t="s">
        <v>45</v>
      </c>
      <c r="F477" s="257" t="s">
        <v>15</v>
      </c>
      <c r="G477" s="257" t="s">
        <v>42</v>
      </c>
      <c r="H477" s="257">
        <v>0</v>
      </c>
    </row>
    <row r="478" spans="2:8" ht="14.5" x14ac:dyDescent="0.35">
      <c r="B478" s="366" t="s">
        <v>736</v>
      </c>
      <c r="C478" s="360">
        <v>2021</v>
      </c>
      <c r="D478" s="257" t="s">
        <v>44</v>
      </c>
      <c r="E478" s="257" t="s">
        <v>46</v>
      </c>
      <c r="F478" s="257" t="s">
        <v>14</v>
      </c>
      <c r="G478" s="257" t="s">
        <v>16</v>
      </c>
      <c r="H478" s="257">
        <v>0</v>
      </c>
    </row>
    <row r="479" spans="2:8" ht="14.5" x14ac:dyDescent="0.35">
      <c r="B479" s="366" t="s">
        <v>736</v>
      </c>
      <c r="C479" s="360">
        <v>2021</v>
      </c>
      <c r="D479" s="257" t="s">
        <v>44</v>
      </c>
      <c r="E479" s="257" t="s">
        <v>46</v>
      </c>
      <c r="F479" s="257" t="s">
        <v>14</v>
      </c>
      <c r="G479" s="257" t="s">
        <v>42</v>
      </c>
      <c r="H479" s="257">
        <v>0</v>
      </c>
    </row>
    <row r="480" spans="2:8" ht="14.5" x14ac:dyDescent="0.35">
      <c r="B480" s="366" t="s">
        <v>736</v>
      </c>
      <c r="C480" s="360">
        <v>2021</v>
      </c>
      <c r="D480" s="257" t="s">
        <v>44</v>
      </c>
      <c r="E480" s="257" t="s">
        <v>46</v>
      </c>
      <c r="F480" s="257" t="s">
        <v>15</v>
      </c>
      <c r="G480" s="257" t="s">
        <v>16</v>
      </c>
      <c r="H480" s="257">
        <v>0</v>
      </c>
    </row>
    <row r="481" spans="2:8" ht="14.5" x14ac:dyDescent="0.35">
      <c r="B481" s="366" t="s">
        <v>736</v>
      </c>
      <c r="C481" s="360">
        <v>2021</v>
      </c>
      <c r="D481" s="257" t="s">
        <v>44</v>
      </c>
      <c r="E481" s="257" t="s">
        <v>46</v>
      </c>
      <c r="F481" s="257" t="s">
        <v>15</v>
      </c>
      <c r="G481" s="257" t="s">
        <v>42</v>
      </c>
      <c r="H481" s="257">
        <v>0</v>
      </c>
    </row>
    <row r="482" spans="2:8" ht="14.5" x14ac:dyDescent="0.35">
      <c r="B482" s="373" t="s">
        <v>792</v>
      </c>
      <c r="C482" s="349">
        <v>2021</v>
      </c>
      <c r="D482" s="349" t="s">
        <v>43</v>
      </c>
      <c r="E482" s="349" t="s">
        <v>41</v>
      </c>
      <c r="F482" s="349" t="s">
        <v>14</v>
      </c>
      <c r="G482" s="349" t="s">
        <v>16</v>
      </c>
      <c r="H482" s="349">
        <v>0</v>
      </c>
    </row>
    <row r="483" spans="2:8" ht="14.5" x14ac:dyDescent="0.35">
      <c r="B483" s="373" t="s">
        <v>792</v>
      </c>
      <c r="C483" s="349">
        <v>2021</v>
      </c>
      <c r="D483" s="257" t="s">
        <v>43</v>
      </c>
      <c r="E483" s="257" t="s">
        <v>41</v>
      </c>
      <c r="F483" s="257" t="s">
        <v>14</v>
      </c>
      <c r="G483" s="257" t="s">
        <v>42</v>
      </c>
      <c r="H483" s="257">
        <v>0</v>
      </c>
    </row>
    <row r="484" spans="2:8" ht="14.5" x14ac:dyDescent="0.35">
      <c r="B484" s="373" t="s">
        <v>792</v>
      </c>
      <c r="C484" s="349">
        <v>2021</v>
      </c>
      <c r="D484" s="257" t="s">
        <v>43</v>
      </c>
      <c r="E484" s="257" t="s">
        <v>41</v>
      </c>
      <c r="F484" s="257" t="s">
        <v>15</v>
      </c>
      <c r="G484" s="257" t="s">
        <v>16</v>
      </c>
      <c r="H484" s="257">
        <v>0</v>
      </c>
    </row>
    <row r="485" spans="2:8" ht="14.5" x14ac:dyDescent="0.35">
      <c r="B485" s="373" t="s">
        <v>792</v>
      </c>
      <c r="C485" s="349">
        <v>2021</v>
      </c>
      <c r="D485" s="257" t="s">
        <v>43</v>
      </c>
      <c r="E485" s="257" t="s">
        <v>41</v>
      </c>
      <c r="F485" s="257" t="s">
        <v>15</v>
      </c>
      <c r="G485" s="257" t="s">
        <v>42</v>
      </c>
      <c r="H485" s="257">
        <v>0</v>
      </c>
    </row>
    <row r="486" spans="2:8" ht="14.5" x14ac:dyDescent="0.35">
      <c r="B486" s="373" t="s">
        <v>792</v>
      </c>
      <c r="C486" s="349">
        <v>2021</v>
      </c>
      <c r="D486" s="257" t="s">
        <v>43</v>
      </c>
      <c r="E486" s="257" t="s">
        <v>45</v>
      </c>
      <c r="F486" s="257" t="s">
        <v>14</v>
      </c>
      <c r="G486" s="257" t="s">
        <v>16</v>
      </c>
      <c r="H486" s="257">
        <v>0</v>
      </c>
    </row>
    <row r="487" spans="2:8" ht="14.5" x14ac:dyDescent="0.35">
      <c r="B487" s="373" t="s">
        <v>792</v>
      </c>
      <c r="C487" s="349">
        <v>2021</v>
      </c>
      <c r="D487" s="257" t="s">
        <v>43</v>
      </c>
      <c r="E487" s="257" t="s">
        <v>45</v>
      </c>
      <c r="F487" s="257" t="s">
        <v>14</v>
      </c>
      <c r="G487" s="257" t="s">
        <v>42</v>
      </c>
      <c r="H487" s="257">
        <v>0</v>
      </c>
    </row>
    <row r="488" spans="2:8" ht="14.5" x14ac:dyDescent="0.35">
      <c r="B488" s="373" t="s">
        <v>792</v>
      </c>
      <c r="C488" s="349">
        <v>2021</v>
      </c>
      <c r="D488" s="257" t="s">
        <v>43</v>
      </c>
      <c r="E488" s="257" t="s">
        <v>45</v>
      </c>
      <c r="F488" s="257" t="s">
        <v>15</v>
      </c>
      <c r="G488" s="257" t="s">
        <v>16</v>
      </c>
      <c r="H488" s="257">
        <v>0</v>
      </c>
    </row>
    <row r="489" spans="2:8" ht="14.5" x14ac:dyDescent="0.35">
      <c r="B489" s="373" t="s">
        <v>792</v>
      </c>
      <c r="C489" s="349">
        <v>2021</v>
      </c>
      <c r="D489" s="257" t="s">
        <v>43</v>
      </c>
      <c r="E489" s="257" t="s">
        <v>45</v>
      </c>
      <c r="F489" s="257" t="s">
        <v>15</v>
      </c>
      <c r="G489" s="257" t="s">
        <v>42</v>
      </c>
      <c r="H489" s="257">
        <v>0</v>
      </c>
    </row>
    <row r="490" spans="2:8" ht="14.5" x14ac:dyDescent="0.35">
      <c r="B490" s="373" t="s">
        <v>792</v>
      </c>
      <c r="C490" s="349">
        <v>2021</v>
      </c>
      <c r="D490" s="257" t="s">
        <v>43</v>
      </c>
      <c r="E490" s="257" t="s">
        <v>46</v>
      </c>
      <c r="F490" s="257" t="s">
        <v>14</v>
      </c>
      <c r="G490" s="257" t="s">
        <v>16</v>
      </c>
      <c r="H490" s="257">
        <v>0</v>
      </c>
    </row>
    <row r="491" spans="2:8" ht="14.5" x14ac:dyDescent="0.35">
      <c r="B491" s="373" t="s">
        <v>792</v>
      </c>
      <c r="C491" s="349">
        <v>2021</v>
      </c>
      <c r="D491" s="257" t="s">
        <v>43</v>
      </c>
      <c r="E491" s="257" t="s">
        <v>46</v>
      </c>
      <c r="F491" s="257" t="s">
        <v>14</v>
      </c>
      <c r="G491" s="257" t="s">
        <v>42</v>
      </c>
      <c r="H491" s="257">
        <v>0</v>
      </c>
    </row>
    <row r="492" spans="2:8" ht="14.5" x14ac:dyDescent="0.35">
      <c r="B492" s="373" t="s">
        <v>792</v>
      </c>
      <c r="C492" s="349">
        <v>2021</v>
      </c>
      <c r="D492" s="257" t="s">
        <v>43</v>
      </c>
      <c r="E492" s="257" t="s">
        <v>46</v>
      </c>
      <c r="F492" s="257" t="s">
        <v>15</v>
      </c>
      <c r="G492" s="257" t="s">
        <v>16</v>
      </c>
      <c r="H492" s="257">
        <v>0</v>
      </c>
    </row>
    <row r="493" spans="2:8" ht="14.5" x14ac:dyDescent="0.35">
      <c r="B493" s="373" t="s">
        <v>792</v>
      </c>
      <c r="C493" s="349">
        <v>2021</v>
      </c>
      <c r="D493" s="257" t="s">
        <v>43</v>
      </c>
      <c r="E493" s="257" t="s">
        <v>46</v>
      </c>
      <c r="F493" s="257" t="s">
        <v>15</v>
      </c>
      <c r="G493" s="257" t="s">
        <v>42</v>
      </c>
      <c r="H493" s="257">
        <v>0</v>
      </c>
    </row>
    <row r="494" spans="2:8" ht="14.5" x14ac:dyDescent="0.35">
      <c r="B494" s="373" t="s">
        <v>792</v>
      </c>
      <c r="C494" s="349">
        <v>2021</v>
      </c>
      <c r="D494" s="309" t="s">
        <v>44</v>
      </c>
      <c r="E494" s="309" t="s">
        <v>41</v>
      </c>
      <c r="F494" s="309" t="s">
        <v>14</v>
      </c>
      <c r="G494" s="309" t="s">
        <v>16</v>
      </c>
      <c r="H494" s="257">
        <v>0</v>
      </c>
    </row>
    <row r="495" spans="2:8" ht="14.5" x14ac:dyDescent="0.35">
      <c r="B495" s="373" t="s">
        <v>792</v>
      </c>
      <c r="C495" s="349">
        <v>2021</v>
      </c>
      <c r="D495" s="257" t="s">
        <v>44</v>
      </c>
      <c r="E495" s="257" t="s">
        <v>41</v>
      </c>
      <c r="F495" s="257" t="s">
        <v>14</v>
      </c>
      <c r="G495" s="257" t="s">
        <v>42</v>
      </c>
      <c r="H495" s="257">
        <v>0</v>
      </c>
    </row>
    <row r="496" spans="2:8" ht="14.5" x14ac:dyDescent="0.35">
      <c r="B496" s="373" t="s">
        <v>792</v>
      </c>
      <c r="C496" s="349">
        <v>2021</v>
      </c>
      <c r="D496" s="257" t="s">
        <v>44</v>
      </c>
      <c r="E496" s="257" t="s">
        <v>41</v>
      </c>
      <c r="F496" s="257" t="s">
        <v>15</v>
      </c>
      <c r="G496" s="257" t="s">
        <v>16</v>
      </c>
      <c r="H496" s="257">
        <v>0</v>
      </c>
    </row>
    <row r="497" spans="2:8" ht="14.5" x14ac:dyDescent="0.35">
      <c r="B497" s="373" t="s">
        <v>792</v>
      </c>
      <c r="C497" s="349">
        <v>2021</v>
      </c>
      <c r="D497" s="257" t="s">
        <v>44</v>
      </c>
      <c r="E497" s="257" t="s">
        <v>41</v>
      </c>
      <c r="F497" s="257" t="s">
        <v>15</v>
      </c>
      <c r="G497" s="257" t="s">
        <v>42</v>
      </c>
      <c r="H497" s="257">
        <v>0</v>
      </c>
    </row>
    <row r="498" spans="2:8" ht="14.5" x14ac:dyDescent="0.35">
      <c r="B498" s="373" t="s">
        <v>792</v>
      </c>
      <c r="C498" s="349">
        <v>2021</v>
      </c>
      <c r="D498" s="257" t="s">
        <v>44</v>
      </c>
      <c r="E498" s="257" t="s">
        <v>45</v>
      </c>
      <c r="F498" s="257" t="s">
        <v>14</v>
      </c>
      <c r="G498" s="257" t="s">
        <v>16</v>
      </c>
      <c r="H498" s="257">
        <v>0</v>
      </c>
    </row>
    <row r="499" spans="2:8" ht="14.5" x14ac:dyDescent="0.35">
      <c r="B499" s="373" t="s">
        <v>792</v>
      </c>
      <c r="C499" s="349">
        <v>2021</v>
      </c>
      <c r="D499" s="257" t="s">
        <v>44</v>
      </c>
      <c r="E499" s="257" t="s">
        <v>45</v>
      </c>
      <c r="F499" s="257" t="s">
        <v>14</v>
      </c>
      <c r="G499" s="257" t="s">
        <v>42</v>
      </c>
      <c r="H499" s="257">
        <v>0</v>
      </c>
    </row>
    <row r="500" spans="2:8" ht="14.5" x14ac:dyDescent="0.35">
      <c r="B500" s="373" t="s">
        <v>792</v>
      </c>
      <c r="C500" s="349">
        <v>2021</v>
      </c>
      <c r="D500" s="257" t="s">
        <v>44</v>
      </c>
      <c r="E500" s="257" t="s">
        <v>45</v>
      </c>
      <c r="F500" s="257" t="s">
        <v>15</v>
      </c>
      <c r="G500" s="257" t="s">
        <v>16</v>
      </c>
      <c r="H500" s="257">
        <v>0</v>
      </c>
    </row>
    <row r="501" spans="2:8" ht="14.5" x14ac:dyDescent="0.35">
      <c r="B501" s="373" t="s">
        <v>792</v>
      </c>
      <c r="C501" s="349">
        <v>2021</v>
      </c>
      <c r="D501" s="257" t="s">
        <v>44</v>
      </c>
      <c r="E501" s="257" t="s">
        <v>45</v>
      </c>
      <c r="F501" s="257" t="s">
        <v>15</v>
      </c>
      <c r="G501" s="257" t="s">
        <v>42</v>
      </c>
      <c r="H501" s="257">
        <v>0</v>
      </c>
    </row>
    <row r="502" spans="2:8" ht="14.5" x14ac:dyDescent="0.35">
      <c r="B502" s="373" t="s">
        <v>792</v>
      </c>
      <c r="C502" s="349">
        <v>2021</v>
      </c>
      <c r="D502" s="257" t="s">
        <v>44</v>
      </c>
      <c r="E502" s="257" t="s">
        <v>46</v>
      </c>
      <c r="F502" s="257" t="s">
        <v>14</v>
      </c>
      <c r="G502" s="257" t="s">
        <v>16</v>
      </c>
      <c r="H502" s="257">
        <v>0</v>
      </c>
    </row>
    <row r="503" spans="2:8" ht="14.5" x14ac:dyDescent="0.35">
      <c r="B503" s="373" t="s">
        <v>792</v>
      </c>
      <c r="C503" s="349">
        <v>2021</v>
      </c>
      <c r="D503" s="257" t="s">
        <v>44</v>
      </c>
      <c r="E503" s="257" t="s">
        <v>46</v>
      </c>
      <c r="F503" s="257" t="s">
        <v>14</v>
      </c>
      <c r="G503" s="257" t="s">
        <v>42</v>
      </c>
      <c r="H503" s="257">
        <v>0</v>
      </c>
    </row>
    <row r="504" spans="2:8" ht="14.5" x14ac:dyDescent="0.35">
      <c r="B504" s="373" t="s">
        <v>792</v>
      </c>
      <c r="C504" s="349">
        <v>2021</v>
      </c>
      <c r="D504" s="257" t="s">
        <v>44</v>
      </c>
      <c r="E504" s="257" t="s">
        <v>46</v>
      </c>
      <c r="F504" s="257" t="s">
        <v>15</v>
      </c>
      <c r="G504" s="257" t="s">
        <v>16</v>
      </c>
      <c r="H504" s="257">
        <v>0</v>
      </c>
    </row>
    <row r="505" spans="2:8" ht="14.5" x14ac:dyDescent="0.35">
      <c r="B505" s="373" t="s">
        <v>792</v>
      </c>
      <c r="C505" s="349">
        <v>2021</v>
      </c>
      <c r="D505" s="257" t="s">
        <v>44</v>
      </c>
      <c r="E505" s="257" t="s">
        <v>46</v>
      </c>
      <c r="F505" s="257" t="s">
        <v>15</v>
      </c>
      <c r="G505" s="257" t="s">
        <v>42</v>
      </c>
      <c r="H505" s="257">
        <v>0</v>
      </c>
    </row>
    <row r="506" spans="2:8" ht="30.75" customHeight="1" x14ac:dyDescent="0.35">
      <c r="B506" s="374" t="s">
        <v>796</v>
      </c>
      <c r="C506" s="349">
        <v>2021</v>
      </c>
      <c r="D506" s="349" t="s">
        <v>43</v>
      </c>
      <c r="E506" s="349" t="s">
        <v>41</v>
      </c>
      <c r="F506" s="349" t="s">
        <v>14</v>
      </c>
      <c r="G506" s="349" t="s">
        <v>16</v>
      </c>
      <c r="H506" s="349">
        <v>2104</v>
      </c>
    </row>
    <row r="507" spans="2:8" ht="14.5" x14ac:dyDescent="0.35">
      <c r="B507" s="374" t="s">
        <v>796</v>
      </c>
      <c r="C507" s="349">
        <v>2021</v>
      </c>
      <c r="D507" s="257" t="s">
        <v>43</v>
      </c>
      <c r="E507" s="257" t="s">
        <v>41</v>
      </c>
      <c r="F507" s="257" t="s">
        <v>14</v>
      </c>
      <c r="G507" s="257" t="s">
        <v>42</v>
      </c>
      <c r="H507" s="257">
        <v>252</v>
      </c>
    </row>
    <row r="508" spans="2:8" ht="14.5" x14ac:dyDescent="0.35">
      <c r="B508" s="374" t="s">
        <v>796</v>
      </c>
      <c r="C508" s="349">
        <v>2021</v>
      </c>
      <c r="D508" s="257" t="s">
        <v>43</v>
      </c>
      <c r="E508" s="257" t="s">
        <v>41</v>
      </c>
      <c r="F508" s="257" t="s">
        <v>15</v>
      </c>
      <c r="G508" s="257" t="s">
        <v>16</v>
      </c>
      <c r="H508" s="257">
        <v>0</v>
      </c>
    </row>
    <row r="509" spans="2:8" ht="14.5" x14ac:dyDescent="0.35">
      <c r="B509" s="374" t="s">
        <v>796</v>
      </c>
      <c r="C509" s="349">
        <v>2021</v>
      </c>
      <c r="D509" s="257" t="s">
        <v>43</v>
      </c>
      <c r="E509" s="257" t="s">
        <v>41</v>
      </c>
      <c r="F509" s="257" t="s">
        <v>15</v>
      </c>
      <c r="G509" s="257" t="s">
        <v>42</v>
      </c>
      <c r="H509" s="257">
        <v>0</v>
      </c>
    </row>
    <row r="510" spans="2:8" ht="14.5" x14ac:dyDescent="0.35">
      <c r="B510" s="374" t="s">
        <v>796</v>
      </c>
      <c r="C510" s="349">
        <v>2021</v>
      </c>
      <c r="D510" s="257" t="s">
        <v>43</v>
      </c>
      <c r="E510" s="257" t="s">
        <v>45</v>
      </c>
      <c r="F510" s="257" t="s">
        <v>14</v>
      </c>
      <c r="G510" s="257" t="s">
        <v>16</v>
      </c>
      <c r="H510" s="257">
        <v>185</v>
      </c>
    </row>
    <row r="511" spans="2:8" ht="14.5" x14ac:dyDescent="0.35">
      <c r="B511" s="374" t="s">
        <v>796</v>
      </c>
      <c r="C511" s="349">
        <v>2021</v>
      </c>
      <c r="D511" s="257" t="s">
        <v>43</v>
      </c>
      <c r="E511" s="257" t="s">
        <v>45</v>
      </c>
      <c r="F511" s="257" t="s">
        <v>14</v>
      </c>
      <c r="G511" s="257" t="s">
        <v>42</v>
      </c>
      <c r="H511" s="257">
        <v>14</v>
      </c>
    </row>
    <row r="512" spans="2:8" ht="14.5" x14ac:dyDescent="0.35">
      <c r="B512" s="374" t="s">
        <v>796</v>
      </c>
      <c r="C512" s="349">
        <v>2021</v>
      </c>
      <c r="D512" s="257" t="s">
        <v>43</v>
      </c>
      <c r="E512" s="257" t="s">
        <v>45</v>
      </c>
      <c r="F512" s="257" t="s">
        <v>15</v>
      </c>
      <c r="G512" s="257" t="s">
        <v>16</v>
      </c>
      <c r="H512" s="257">
        <v>0</v>
      </c>
    </row>
    <row r="513" spans="2:8" ht="14.5" x14ac:dyDescent="0.35">
      <c r="B513" s="374" t="s">
        <v>796</v>
      </c>
      <c r="C513" s="349">
        <v>2021</v>
      </c>
      <c r="D513" s="257" t="s">
        <v>43</v>
      </c>
      <c r="E513" s="257" t="s">
        <v>45</v>
      </c>
      <c r="F513" s="257" t="s">
        <v>15</v>
      </c>
      <c r="G513" s="257" t="s">
        <v>42</v>
      </c>
      <c r="H513" s="257">
        <v>0</v>
      </c>
    </row>
    <row r="514" spans="2:8" ht="14.5" x14ac:dyDescent="0.35">
      <c r="B514" s="374" t="s">
        <v>796</v>
      </c>
      <c r="C514" s="349">
        <v>2021</v>
      </c>
      <c r="D514" s="257" t="s">
        <v>43</v>
      </c>
      <c r="E514" s="257" t="s">
        <v>46</v>
      </c>
      <c r="F514" s="257" t="s">
        <v>14</v>
      </c>
      <c r="G514" s="257" t="s">
        <v>16</v>
      </c>
      <c r="H514" s="257">
        <v>0</v>
      </c>
    </row>
    <row r="515" spans="2:8" ht="14.5" x14ac:dyDescent="0.35">
      <c r="B515" s="374" t="s">
        <v>796</v>
      </c>
      <c r="C515" s="349">
        <v>2021</v>
      </c>
      <c r="D515" s="257" t="s">
        <v>43</v>
      </c>
      <c r="E515" s="257" t="s">
        <v>46</v>
      </c>
      <c r="F515" s="257" t="s">
        <v>14</v>
      </c>
      <c r="G515" s="257" t="s">
        <v>42</v>
      </c>
      <c r="H515" s="257">
        <v>0</v>
      </c>
    </row>
    <row r="516" spans="2:8" ht="14.5" x14ac:dyDescent="0.35">
      <c r="B516" s="374" t="s">
        <v>796</v>
      </c>
      <c r="C516" s="349">
        <v>2021</v>
      </c>
      <c r="D516" s="257" t="s">
        <v>43</v>
      </c>
      <c r="E516" s="257" t="s">
        <v>46</v>
      </c>
      <c r="F516" s="257" t="s">
        <v>15</v>
      </c>
      <c r="G516" s="257" t="s">
        <v>16</v>
      </c>
      <c r="H516" s="257">
        <v>0</v>
      </c>
    </row>
    <row r="517" spans="2:8" ht="14.5" x14ac:dyDescent="0.35">
      <c r="B517" s="374" t="s">
        <v>796</v>
      </c>
      <c r="C517" s="349">
        <v>2021</v>
      </c>
      <c r="D517" s="257" t="s">
        <v>43</v>
      </c>
      <c r="E517" s="257" t="s">
        <v>46</v>
      </c>
      <c r="F517" s="257" t="s">
        <v>15</v>
      </c>
      <c r="G517" s="257" t="s">
        <v>42</v>
      </c>
      <c r="H517" s="257">
        <v>0</v>
      </c>
    </row>
    <row r="518" spans="2:8" ht="14.5" x14ac:dyDescent="0.35">
      <c r="B518" s="374" t="s">
        <v>796</v>
      </c>
      <c r="C518" s="349">
        <v>2021</v>
      </c>
      <c r="D518" s="309" t="s">
        <v>44</v>
      </c>
      <c r="E518" s="309" t="s">
        <v>41</v>
      </c>
      <c r="F518" s="309" t="s">
        <v>14</v>
      </c>
      <c r="G518" s="309" t="s">
        <v>16</v>
      </c>
      <c r="H518" s="257">
        <v>143</v>
      </c>
    </row>
    <row r="519" spans="2:8" ht="14.5" x14ac:dyDescent="0.35">
      <c r="B519" s="374" t="s">
        <v>796</v>
      </c>
      <c r="C519" s="349">
        <v>2021</v>
      </c>
      <c r="D519" s="257" t="s">
        <v>44</v>
      </c>
      <c r="E519" s="257" t="s">
        <v>41</v>
      </c>
      <c r="F519" s="257" t="s">
        <v>14</v>
      </c>
      <c r="G519" s="257" t="s">
        <v>42</v>
      </c>
      <c r="H519" s="257">
        <v>96</v>
      </c>
    </row>
    <row r="520" spans="2:8" ht="14.5" x14ac:dyDescent="0.35">
      <c r="B520" s="374" t="s">
        <v>796</v>
      </c>
      <c r="C520" s="349">
        <v>2021</v>
      </c>
      <c r="D520" s="257" t="s">
        <v>44</v>
      </c>
      <c r="E520" s="257" t="s">
        <v>41</v>
      </c>
      <c r="F520" s="257" t="s">
        <v>15</v>
      </c>
      <c r="G520" s="257" t="s">
        <v>16</v>
      </c>
      <c r="H520" s="257">
        <v>1</v>
      </c>
    </row>
    <row r="521" spans="2:8" ht="14.5" x14ac:dyDescent="0.35">
      <c r="B521" s="374" t="s">
        <v>796</v>
      </c>
      <c r="C521" s="349">
        <v>2021</v>
      </c>
      <c r="D521" s="257" t="s">
        <v>44</v>
      </c>
      <c r="E521" s="257" t="s">
        <v>41</v>
      </c>
      <c r="F521" s="257" t="s">
        <v>15</v>
      </c>
      <c r="G521" s="257" t="s">
        <v>42</v>
      </c>
      <c r="H521" s="257">
        <v>0</v>
      </c>
    </row>
    <row r="522" spans="2:8" ht="14.5" x14ac:dyDescent="0.35">
      <c r="B522" s="374" t="s">
        <v>796</v>
      </c>
      <c r="C522" s="349">
        <v>2021</v>
      </c>
      <c r="D522" s="257" t="s">
        <v>44</v>
      </c>
      <c r="E522" s="257" t="s">
        <v>45</v>
      </c>
      <c r="F522" s="257" t="s">
        <v>14</v>
      </c>
      <c r="G522" s="257" t="s">
        <v>16</v>
      </c>
      <c r="H522" s="257">
        <v>5</v>
      </c>
    </row>
    <row r="523" spans="2:8" ht="14.5" x14ac:dyDescent="0.35">
      <c r="B523" s="374" t="s">
        <v>796</v>
      </c>
      <c r="C523" s="349">
        <v>2021</v>
      </c>
      <c r="D523" s="257" t="s">
        <v>44</v>
      </c>
      <c r="E523" s="257" t="s">
        <v>45</v>
      </c>
      <c r="F523" s="257" t="s">
        <v>14</v>
      </c>
      <c r="G523" s="257" t="s">
        <v>42</v>
      </c>
      <c r="H523" s="257">
        <v>3</v>
      </c>
    </row>
    <row r="524" spans="2:8" ht="14.5" x14ac:dyDescent="0.35">
      <c r="B524" s="374" t="s">
        <v>796</v>
      </c>
      <c r="C524" s="349">
        <v>2021</v>
      </c>
      <c r="D524" s="257" t="s">
        <v>44</v>
      </c>
      <c r="E524" s="257" t="s">
        <v>45</v>
      </c>
      <c r="F524" s="257" t="s">
        <v>15</v>
      </c>
      <c r="G524" s="257" t="s">
        <v>16</v>
      </c>
      <c r="H524" s="257">
        <v>0</v>
      </c>
    </row>
    <row r="525" spans="2:8" ht="14.5" x14ac:dyDescent="0.35">
      <c r="B525" s="374" t="s">
        <v>796</v>
      </c>
      <c r="C525" s="349">
        <v>2021</v>
      </c>
      <c r="D525" s="257" t="s">
        <v>44</v>
      </c>
      <c r="E525" s="257" t="s">
        <v>45</v>
      </c>
      <c r="F525" s="257" t="s">
        <v>15</v>
      </c>
      <c r="G525" s="257" t="s">
        <v>42</v>
      </c>
      <c r="H525" s="257">
        <v>0</v>
      </c>
    </row>
    <row r="526" spans="2:8" ht="14.5" x14ac:dyDescent="0.35">
      <c r="B526" s="374" t="s">
        <v>796</v>
      </c>
      <c r="C526" s="349">
        <v>2021</v>
      </c>
      <c r="D526" s="257" t="s">
        <v>44</v>
      </c>
      <c r="E526" s="257" t="s">
        <v>46</v>
      </c>
      <c r="F526" s="257" t="s">
        <v>14</v>
      </c>
      <c r="G526" s="257" t="s">
        <v>16</v>
      </c>
      <c r="H526" s="257">
        <v>0</v>
      </c>
    </row>
    <row r="527" spans="2:8" ht="14.5" x14ac:dyDescent="0.35">
      <c r="B527" s="374" t="s">
        <v>796</v>
      </c>
      <c r="C527" s="349">
        <v>2021</v>
      </c>
      <c r="D527" s="257" t="s">
        <v>44</v>
      </c>
      <c r="E527" s="257" t="s">
        <v>46</v>
      </c>
      <c r="F527" s="257" t="s">
        <v>14</v>
      </c>
      <c r="G527" s="257" t="s">
        <v>42</v>
      </c>
      <c r="H527" s="257">
        <v>0</v>
      </c>
    </row>
    <row r="528" spans="2:8" ht="14.5" x14ac:dyDescent="0.35">
      <c r="B528" s="374" t="s">
        <v>796</v>
      </c>
      <c r="C528" s="349">
        <v>2021</v>
      </c>
      <c r="D528" s="257" t="s">
        <v>44</v>
      </c>
      <c r="E528" s="257" t="s">
        <v>46</v>
      </c>
      <c r="F528" s="257" t="s">
        <v>15</v>
      </c>
      <c r="G528" s="257" t="s">
        <v>16</v>
      </c>
      <c r="H528" s="257">
        <v>0</v>
      </c>
    </row>
    <row r="529" spans="2:8" ht="14.5" x14ac:dyDescent="0.35">
      <c r="B529" s="374" t="s">
        <v>796</v>
      </c>
      <c r="C529" s="349">
        <v>2021</v>
      </c>
      <c r="D529" s="257" t="s">
        <v>44</v>
      </c>
      <c r="E529" s="257" t="s">
        <v>46</v>
      </c>
      <c r="F529" s="257" t="s">
        <v>15</v>
      </c>
      <c r="G529" s="257" t="s">
        <v>42</v>
      </c>
      <c r="H529" s="257">
        <v>0</v>
      </c>
    </row>
    <row r="530" spans="2:8" ht="14.5" x14ac:dyDescent="0.35">
      <c r="B530" s="1022" t="s">
        <v>869</v>
      </c>
      <c r="C530" s="348">
        <v>2021</v>
      </c>
      <c r="D530" s="349" t="s">
        <v>43</v>
      </c>
      <c r="E530" s="349" t="s">
        <v>41</v>
      </c>
      <c r="F530" s="349" t="s">
        <v>14</v>
      </c>
      <c r="G530" s="349" t="s">
        <v>16</v>
      </c>
      <c r="H530" s="349">
        <v>58</v>
      </c>
    </row>
    <row r="531" spans="2:8" ht="14.5" x14ac:dyDescent="0.35">
      <c r="B531" s="1022" t="s">
        <v>869</v>
      </c>
      <c r="C531" s="348">
        <v>2021</v>
      </c>
      <c r="D531" s="257" t="s">
        <v>43</v>
      </c>
      <c r="E531" s="257" t="s">
        <v>41</v>
      </c>
      <c r="F531" s="257" t="s">
        <v>14</v>
      </c>
      <c r="G531" s="257" t="s">
        <v>42</v>
      </c>
      <c r="H531" s="257">
        <v>0</v>
      </c>
    </row>
    <row r="532" spans="2:8" ht="14.5" x14ac:dyDescent="0.35">
      <c r="B532" s="1022" t="s">
        <v>869</v>
      </c>
      <c r="C532" s="348">
        <v>2021</v>
      </c>
      <c r="D532" s="257" t="s">
        <v>43</v>
      </c>
      <c r="E532" s="257" t="s">
        <v>41</v>
      </c>
      <c r="F532" s="257" t="s">
        <v>15</v>
      </c>
      <c r="G532" s="257" t="s">
        <v>16</v>
      </c>
      <c r="H532" s="257">
        <v>0</v>
      </c>
    </row>
    <row r="533" spans="2:8" ht="14.5" x14ac:dyDescent="0.35">
      <c r="B533" s="1022" t="s">
        <v>869</v>
      </c>
      <c r="C533" s="348">
        <v>2021</v>
      </c>
      <c r="D533" s="257" t="s">
        <v>43</v>
      </c>
      <c r="E533" s="257" t="s">
        <v>41</v>
      </c>
      <c r="F533" s="257" t="s">
        <v>15</v>
      </c>
      <c r="G533" s="257" t="s">
        <v>42</v>
      </c>
      <c r="H533" s="257">
        <v>0</v>
      </c>
    </row>
    <row r="534" spans="2:8" ht="14.5" x14ac:dyDescent="0.35">
      <c r="B534" s="1022" t="s">
        <v>869</v>
      </c>
      <c r="C534" s="348">
        <v>2021</v>
      </c>
      <c r="D534" s="257" t="s">
        <v>43</v>
      </c>
      <c r="E534" s="257" t="s">
        <v>45</v>
      </c>
      <c r="F534" s="257" t="s">
        <v>14</v>
      </c>
      <c r="G534" s="257" t="s">
        <v>16</v>
      </c>
      <c r="H534" s="257">
        <v>0</v>
      </c>
    </row>
    <row r="535" spans="2:8" ht="14.5" x14ac:dyDescent="0.35">
      <c r="B535" s="1022" t="s">
        <v>869</v>
      </c>
      <c r="C535" s="348">
        <v>2021</v>
      </c>
      <c r="D535" s="257" t="s">
        <v>43</v>
      </c>
      <c r="E535" s="257" t="s">
        <v>45</v>
      </c>
      <c r="F535" s="257" t="s">
        <v>14</v>
      </c>
      <c r="G535" s="257" t="s">
        <v>42</v>
      </c>
      <c r="H535" s="257">
        <v>0</v>
      </c>
    </row>
    <row r="536" spans="2:8" ht="14.5" x14ac:dyDescent="0.35">
      <c r="B536" s="1022" t="s">
        <v>869</v>
      </c>
      <c r="C536" s="348">
        <v>2021</v>
      </c>
      <c r="D536" s="257" t="s">
        <v>43</v>
      </c>
      <c r="E536" s="257" t="s">
        <v>45</v>
      </c>
      <c r="F536" s="257" t="s">
        <v>15</v>
      </c>
      <c r="G536" s="257" t="s">
        <v>16</v>
      </c>
      <c r="H536" s="257">
        <v>0</v>
      </c>
    </row>
    <row r="537" spans="2:8" ht="14.5" x14ac:dyDescent="0.35">
      <c r="B537" s="1022" t="s">
        <v>869</v>
      </c>
      <c r="C537" s="348">
        <v>2021</v>
      </c>
      <c r="D537" s="257" t="s">
        <v>43</v>
      </c>
      <c r="E537" s="257" t="s">
        <v>45</v>
      </c>
      <c r="F537" s="257" t="s">
        <v>15</v>
      </c>
      <c r="G537" s="257" t="s">
        <v>42</v>
      </c>
      <c r="H537" s="257">
        <v>0</v>
      </c>
    </row>
    <row r="538" spans="2:8" ht="14.5" x14ac:dyDescent="0.35">
      <c r="B538" s="1022" t="s">
        <v>869</v>
      </c>
      <c r="C538" s="348">
        <v>2021</v>
      </c>
      <c r="D538" s="257" t="s">
        <v>43</v>
      </c>
      <c r="E538" s="257" t="s">
        <v>46</v>
      </c>
      <c r="F538" s="257" t="s">
        <v>14</v>
      </c>
      <c r="G538" s="257" t="s">
        <v>16</v>
      </c>
      <c r="H538" s="257">
        <v>0</v>
      </c>
    </row>
    <row r="539" spans="2:8" ht="14.5" x14ac:dyDescent="0.35">
      <c r="B539" s="1022" t="s">
        <v>869</v>
      </c>
      <c r="C539" s="348">
        <v>2021</v>
      </c>
      <c r="D539" s="257" t="s">
        <v>43</v>
      </c>
      <c r="E539" s="257" t="s">
        <v>46</v>
      </c>
      <c r="F539" s="257" t="s">
        <v>14</v>
      </c>
      <c r="G539" s="257" t="s">
        <v>42</v>
      </c>
      <c r="H539" s="257">
        <v>0</v>
      </c>
    </row>
    <row r="540" spans="2:8" ht="14.5" x14ac:dyDescent="0.35">
      <c r="B540" s="1022" t="s">
        <v>869</v>
      </c>
      <c r="C540" s="348">
        <v>2021</v>
      </c>
      <c r="D540" s="257" t="s">
        <v>43</v>
      </c>
      <c r="E540" s="257" t="s">
        <v>46</v>
      </c>
      <c r="F540" s="257" t="s">
        <v>15</v>
      </c>
      <c r="G540" s="257" t="s">
        <v>16</v>
      </c>
      <c r="H540" s="257">
        <v>0</v>
      </c>
    </row>
    <row r="541" spans="2:8" ht="14.5" x14ac:dyDescent="0.35">
      <c r="B541" s="1022" t="s">
        <v>869</v>
      </c>
      <c r="C541" s="348">
        <v>2021</v>
      </c>
      <c r="D541" s="257" t="s">
        <v>43</v>
      </c>
      <c r="E541" s="257" t="s">
        <v>46</v>
      </c>
      <c r="F541" s="257" t="s">
        <v>15</v>
      </c>
      <c r="G541" s="257" t="s">
        <v>42</v>
      </c>
      <c r="H541" s="257">
        <v>0</v>
      </c>
    </row>
    <row r="542" spans="2:8" ht="14.5" x14ac:dyDescent="0.35">
      <c r="B542" s="1022" t="s">
        <v>869</v>
      </c>
      <c r="C542" s="348">
        <v>2021</v>
      </c>
      <c r="D542" s="309" t="s">
        <v>44</v>
      </c>
      <c r="E542" s="309" t="s">
        <v>41</v>
      </c>
      <c r="F542" s="309" t="s">
        <v>14</v>
      </c>
      <c r="G542" s="309" t="s">
        <v>16</v>
      </c>
      <c r="H542" s="257">
        <v>16</v>
      </c>
    </row>
    <row r="543" spans="2:8" ht="14.5" x14ac:dyDescent="0.35">
      <c r="B543" s="1022" t="s">
        <v>869</v>
      </c>
      <c r="C543" s="348">
        <v>2021</v>
      </c>
      <c r="D543" s="257" t="s">
        <v>44</v>
      </c>
      <c r="E543" s="257" t="s">
        <v>41</v>
      </c>
      <c r="F543" s="257" t="s">
        <v>14</v>
      </c>
      <c r="G543" s="257" t="s">
        <v>42</v>
      </c>
      <c r="H543" s="257">
        <v>4</v>
      </c>
    </row>
    <row r="544" spans="2:8" ht="14.5" x14ac:dyDescent="0.35">
      <c r="B544" s="1022" t="s">
        <v>869</v>
      </c>
      <c r="C544" s="348">
        <v>2021</v>
      </c>
      <c r="D544" s="257" t="s">
        <v>44</v>
      </c>
      <c r="E544" s="257" t="s">
        <v>41</v>
      </c>
      <c r="F544" s="257" t="s">
        <v>15</v>
      </c>
      <c r="G544" s="257" t="s">
        <v>16</v>
      </c>
      <c r="H544" s="257">
        <v>0</v>
      </c>
    </row>
    <row r="545" spans="2:8" ht="14.5" x14ac:dyDescent="0.35">
      <c r="B545" s="1022" t="s">
        <v>869</v>
      </c>
      <c r="C545" s="348">
        <v>2021</v>
      </c>
      <c r="D545" s="257" t="s">
        <v>44</v>
      </c>
      <c r="E545" s="257" t="s">
        <v>41</v>
      </c>
      <c r="F545" s="257" t="s">
        <v>15</v>
      </c>
      <c r="G545" s="257" t="s">
        <v>42</v>
      </c>
      <c r="H545" s="257">
        <v>0</v>
      </c>
    </row>
    <row r="546" spans="2:8" ht="14.5" x14ac:dyDescent="0.35">
      <c r="B546" s="1022" t="s">
        <v>869</v>
      </c>
      <c r="C546" s="348">
        <v>2021</v>
      </c>
      <c r="D546" s="257" t="s">
        <v>44</v>
      </c>
      <c r="E546" s="257" t="s">
        <v>45</v>
      </c>
      <c r="F546" s="257" t="s">
        <v>14</v>
      </c>
      <c r="G546" s="257" t="s">
        <v>16</v>
      </c>
      <c r="H546" s="257">
        <v>0</v>
      </c>
    </row>
    <row r="547" spans="2:8" ht="14.5" x14ac:dyDescent="0.35">
      <c r="B547" s="1022" t="s">
        <v>869</v>
      </c>
      <c r="C547" s="348">
        <v>2021</v>
      </c>
      <c r="D547" s="257" t="s">
        <v>44</v>
      </c>
      <c r="E547" s="257" t="s">
        <v>45</v>
      </c>
      <c r="F547" s="257" t="s">
        <v>14</v>
      </c>
      <c r="G547" s="257" t="s">
        <v>42</v>
      </c>
      <c r="H547" s="257">
        <v>0</v>
      </c>
    </row>
    <row r="548" spans="2:8" ht="14.5" x14ac:dyDescent="0.35">
      <c r="B548" s="1022" t="s">
        <v>869</v>
      </c>
      <c r="C548" s="348">
        <v>2021</v>
      </c>
      <c r="D548" s="257" t="s">
        <v>44</v>
      </c>
      <c r="E548" s="257" t="s">
        <v>45</v>
      </c>
      <c r="F548" s="257" t="s">
        <v>15</v>
      </c>
      <c r="G548" s="257" t="s">
        <v>16</v>
      </c>
      <c r="H548" s="257">
        <v>0</v>
      </c>
    </row>
    <row r="549" spans="2:8" ht="14.5" x14ac:dyDescent="0.35">
      <c r="B549" s="1022" t="s">
        <v>869</v>
      </c>
      <c r="C549" s="348">
        <v>2021</v>
      </c>
      <c r="D549" s="257" t="s">
        <v>44</v>
      </c>
      <c r="E549" s="257" t="s">
        <v>45</v>
      </c>
      <c r="F549" s="257" t="s">
        <v>15</v>
      </c>
      <c r="G549" s="257" t="s">
        <v>42</v>
      </c>
      <c r="H549" s="257">
        <v>0</v>
      </c>
    </row>
    <row r="550" spans="2:8" ht="14.5" x14ac:dyDescent="0.35">
      <c r="B550" s="1022" t="s">
        <v>869</v>
      </c>
      <c r="C550" s="348">
        <v>2021</v>
      </c>
      <c r="D550" s="257" t="s">
        <v>44</v>
      </c>
      <c r="E550" s="257" t="s">
        <v>46</v>
      </c>
      <c r="F550" s="257" t="s">
        <v>14</v>
      </c>
      <c r="G550" s="257" t="s">
        <v>16</v>
      </c>
      <c r="H550" s="257">
        <v>0</v>
      </c>
    </row>
    <row r="551" spans="2:8" ht="14.5" x14ac:dyDescent="0.35">
      <c r="B551" s="1022" t="s">
        <v>869</v>
      </c>
      <c r="C551" s="348">
        <v>2021</v>
      </c>
      <c r="D551" s="257" t="s">
        <v>44</v>
      </c>
      <c r="E551" s="257" t="s">
        <v>46</v>
      </c>
      <c r="F551" s="257" t="s">
        <v>14</v>
      </c>
      <c r="G551" s="257" t="s">
        <v>42</v>
      </c>
      <c r="H551" s="257">
        <v>0</v>
      </c>
    </row>
    <row r="552" spans="2:8" ht="14.5" x14ac:dyDescent="0.35">
      <c r="B552" s="1022" t="s">
        <v>869</v>
      </c>
      <c r="C552" s="348">
        <v>2021</v>
      </c>
      <c r="D552" s="257" t="s">
        <v>44</v>
      </c>
      <c r="E552" s="257" t="s">
        <v>46</v>
      </c>
      <c r="F552" s="257" t="s">
        <v>15</v>
      </c>
      <c r="G552" s="257" t="s">
        <v>16</v>
      </c>
      <c r="H552" s="257">
        <v>0</v>
      </c>
    </row>
    <row r="553" spans="2:8" ht="14.5" x14ac:dyDescent="0.35">
      <c r="B553" s="1022" t="s">
        <v>869</v>
      </c>
      <c r="C553" s="348">
        <v>2021</v>
      </c>
      <c r="D553" s="257" t="s">
        <v>44</v>
      </c>
      <c r="E553" s="257" t="s">
        <v>46</v>
      </c>
      <c r="F553" s="257" t="s">
        <v>15</v>
      </c>
      <c r="G553" s="257" t="s">
        <v>42</v>
      </c>
      <c r="H553" s="257">
        <v>0</v>
      </c>
    </row>
    <row r="554" spans="2:8" ht="14.5" x14ac:dyDescent="0.35">
      <c r="B554" s="554" t="s">
        <v>881</v>
      </c>
      <c r="C554" s="430">
        <v>2021</v>
      </c>
      <c r="D554" s="349" t="s">
        <v>43</v>
      </c>
      <c r="E554" s="349" t="s">
        <v>41</v>
      </c>
      <c r="F554" s="349" t="s">
        <v>14</v>
      </c>
      <c r="G554" s="349" t="s">
        <v>16</v>
      </c>
      <c r="H554" s="349">
        <v>92</v>
      </c>
    </row>
    <row r="555" spans="2:8" ht="14.5" x14ac:dyDescent="0.35">
      <c r="B555" s="554" t="s">
        <v>881</v>
      </c>
      <c r="C555" s="430">
        <v>2021</v>
      </c>
      <c r="D555" s="257" t="s">
        <v>43</v>
      </c>
      <c r="E555" s="257" t="s">
        <v>41</v>
      </c>
      <c r="F555" s="257" t="s">
        <v>14</v>
      </c>
      <c r="G555" s="257" t="s">
        <v>42</v>
      </c>
      <c r="H555" s="257">
        <v>11</v>
      </c>
    </row>
    <row r="556" spans="2:8" ht="14.5" x14ac:dyDescent="0.35">
      <c r="B556" s="554" t="s">
        <v>881</v>
      </c>
      <c r="C556" s="430">
        <v>2021</v>
      </c>
      <c r="D556" s="257" t="s">
        <v>43</v>
      </c>
      <c r="E556" s="257" t="s">
        <v>41</v>
      </c>
      <c r="F556" s="257" t="s">
        <v>15</v>
      </c>
      <c r="G556" s="257" t="s">
        <v>16</v>
      </c>
      <c r="H556" s="257">
        <v>0</v>
      </c>
    </row>
    <row r="557" spans="2:8" ht="14.5" x14ac:dyDescent="0.35">
      <c r="B557" s="554" t="s">
        <v>881</v>
      </c>
      <c r="C557" s="430">
        <v>2021</v>
      </c>
      <c r="D557" s="257" t="s">
        <v>43</v>
      </c>
      <c r="E557" s="257" t="s">
        <v>41</v>
      </c>
      <c r="F557" s="257" t="s">
        <v>15</v>
      </c>
      <c r="G557" s="257" t="s">
        <v>42</v>
      </c>
      <c r="H557" s="257">
        <v>0</v>
      </c>
    </row>
    <row r="558" spans="2:8" ht="14.5" x14ac:dyDescent="0.35">
      <c r="B558" s="554" t="s">
        <v>881</v>
      </c>
      <c r="C558" s="430">
        <v>2021</v>
      </c>
      <c r="D558" s="257" t="s">
        <v>43</v>
      </c>
      <c r="E558" s="257" t="s">
        <v>45</v>
      </c>
      <c r="F558" s="257" t="s">
        <v>14</v>
      </c>
      <c r="G558" s="257" t="s">
        <v>16</v>
      </c>
      <c r="H558" s="257">
        <v>1</v>
      </c>
    </row>
    <row r="559" spans="2:8" ht="14.5" x14ac:dyDescent="0.35">
      <c r="B559" s="554" t="s">
        <v>881</v>
      </c>
      <c r="C559" s="430">
        <v>2021</v>
      </c>
      <c r="D559" s="257" t="s">
        <v>43</v>
      </c>
      <c r="E559" s="257" t="s">
        <v>45</v>
      </c>
      <c r="F559" s="257" t="s">
        <v>14</v>
      </c>
      <c r="G559" s="257" t="s">
        <v>42</v>
      </c>
      <c r="H559" s="257">
        <v>0</v>
      </c>
    </row>
    <row r="560" spans="2:8" ht="14.5" x14ac:dyDescent="0.35">
      <c r="B560" s="554" t="s">
        <v>881</v>
      </c>
      <c r="C560" s="430">
        <v>2021</v>
      </c>
      <c r="D560" s="257" t="s">
        <v>43</v>
      </c>
      <c r="E560" s="257" t="s">
        <v>45</v>
      </c>
      <c r="F560" s="257" t="s">
        <v>15</v>
      </c>
      <c r="G560" s="257" t="s">
        <v>16</v>
      </c>
      <c r="H560" s="257">
        <v>0</v>
      </c>
    </row>
    <row r="561" spans="2:8" ht="14.5" x14ac:dyDescent="0.35">
      <c r="B561" s="554" t="s">
        <v>881</v>
      </c>
      <c r="C561" s="430">
        <v>2021</v>
      </c>
      <c r="D561" s="257" t="s">
        <v>43</v>
      </c>
      <c r="E561" s="257" t="s">
        <v>45</v>
      </c>
      <c r="F561" s="257" t="s">
        <v>15</v>
      </c>
      <c r="G561" s="257" t="s">
        <v>42</v>
      </c>
      <c r="H561" s="257">
        <v>0</v>
      </c>
    </row>
    <row r="562" spans="2:8" ht="14.5" x14ac:dyDescent="0.35">
      <c r="B562" s="554" t="s">
        <v>881</v>
      </c>
      <c r="C562" s="430">
        <v>2021</v>
      </c>
      <c r="D562" s="257" t="s">
        <v>43</v>
      </c>
      <c r="E562" s="257" t="s">
        <v>46</v>
      </c>
      <c r="F562" s="257" t="s">
        <v>14</v>
      </c>
      <c r="G562" s="257" t="s">
        <v>16</v>
      </c>
      <c r="H562" s="257">
        <v>57</v>
      </c>
    </row>
    <row r="563" spans="2:8" ht="14.5" x14ac:dyDescent="0.35">
      <c r="B563" s="554" t="s">
        <v>881</v>
      </c>
      <c r="C563" s="430">
        <v>2021</v>
      </c>
      <c r="D563" s="257" t="s">
        <v>43</v>
      </c>
      <c r="E563" s="257" t="s">
        <v>46</v>
      </c>
      <c r="F563" s="257" t="s">
        <v>14</v>
      </c>
      <c r="G563" s="257" t="s">
        <v>42</v>
      </c>
      <c r="H563" s="257">
        <v>3</v>
      </c>
    </row>
    <row r="564" spans="2:8" ht="14.5" x14ac:dyDescent="0.35">
      <c r="B564" s="554" t="s">
        <v>881</v>
      </c>
      <c r="C564" s="430">
        <v>2021</v>
      </c>
      <c r="D564" s="257" t="s">
        <v>43</v>
      </c>
      <c r="E564" s="257" t="s">
        <v>46</v>
      </c>
      <c r="F564" s="257" t="s">
        <v>15</v>
      </c>
      <c r="G564" s="257" t="s">
        <v>16</v>
      </c>
      <c r="H564" s="257">
        <v>0</v>
      </c>
    </row>
    <row r="565" spans="2:8" ht="14.5" x14ac:dyDescent="0.35">
      <c r="B565" s="554" t="s">
        <v>881</v>
      </c>
      <c r="C565" s="430">
        <v>2021</v>
      </c>
      <c r="D565" s="257" t="s">
        <v>43</v>
      </c>
      <c r="E565" s="257" t="s">
        <v>46</v>
      </c>
      <c r="F565" s="257" t="s">
        <v>15</v>
      </c>
      <c r="G565" s="257" t="s">
        <v>42</v>
      </c>
      <c r="H565" s="257">
        <v>0</v>
      </c>
    </row>
    <row r="566" spans="2:8" ht="14.5" x14ac:dyDescent="0.35">
      <c r="B566" s="554" t="s">
        <v>881</v>
      </c>
      <c r="C566" s="430">
        <v>2021</v>
      </c>
      <c r="D566" s="309" t="s">
        <v>44</v>
      </c>
      <c r="E566" s="309" t="s">
        <v>41</v>
      </c>
      <c r="F566" s="309" t="s">
        <v>14</v>
      </c>
      <c r="G566" s="309" t="s">
        <v>16</v>
      </c>
      <c r="H566" s="257">
        <v>29</v>
      </c>
    </row>
    <row r="567" spans="2:8" ht="14.5" x14ac:dyDescent="0.35">
      <c r="B567" s="554" t="s">
        <v>881</v>
      </c>
      <c r="C567" s="430">
        <v>2021</v>
      </c>
      <c r="D567" s="257" t="s">
        <v>44</v>
      </c>
      <c r="E567" s="257" t="s">
        <v>41</v>
      </c>
      <c r="F567" s="257" t="s">
        <v>14</v>
      </c>
      <c r="G567" s="257" t="s">
        <v>42</v>
      </c>
      <c r="H567" s="257">
        <v>10</v>
      </c>
    </row>
    <row r="568" spans="2:8" ht="14.5" x14ac:dyDescent="0.35">
      <c r="B568" s="554" t="s">
        <v>881</v>
      </c>
      <c r="C568" s="430">
        <v>2021</v>
      </c>
      <c r="D568" s="257" t="s">
        <v>44</v>
      </c>
      <c r="E568" s="257" t="s">
        <v>41</v>
      </c>
      <c r="F568" s="257" t="s">
        <v>15</v>
      </c>
      <c r="G568" s="257" t="s">
        <v>16</v>
      </c>
      <c r="H568" s="257">
        <v>0</v>
      </c>
    </row>
    <row r="569" spans="2:8" ht="14.5" x14ac:dyDescent="0.35">
      <c r="B569" s="554" t="s">
        <v>881</v>
      </c>
      <c r="C569" s="430">
        <v>2021</v>
      </c>
      <c r="D569" s="257" t="s">
        <v>44</v>
      </c>
      <c r="E569" s="257" t="s">
        <v>41</v>
      </c>
      <c r="F569" s="257" t="s">
        <v>15</v>
      </c>
      <c r="G569" s="257" t="s">
        <v>42</v>
      </c>
      <c r="H569" s="257">
        <v>0</v>
      </c>
    </row>
    <row r="570" spans="2:8" ht="14.5" x14ac:dyDescent="0.35">
      <c r="B570" s="554" t="s">
        <v>881</v>
      </c>
      <c r="C570" s="430">
        <v>2021</v>
      </c>
      <c r="D570" s="257" t="s">
        <v>44</v>
      </c>
      <c r="E570" s="257" t="s">
        <v>45</v>
      </c>
      <c r="F570" s="257" t="s">
        <v>14</v>
      </c>
      <c r="G570" s="257" t="s">
        <v>16</v>
      </c>
      <c r="H570" s="257">
        <v>5</v>
      </c>
    </row>
    <row r="571" spans="2:8" ht="14.5" x14ac:dyDescent="0.35">
      <c r="B571" s="554" t="s">
        <v>881</v>
      </c>
      <c r="C571" s="430">
        <v>2021</v>
      </c>
      <c r="D571" s="257" t="s">
        <v>44</v>
      </c>
      <c r="E571" s="257" t="s">
        <v>45</v>
      </c>
      <c r="F571" s="257" t="s">
        <v>14</v>
      </c>
      <c r="G571" s="257" t="s">
        <v>42</v>
      </c>
      <c r="H571" s="257">
        <v>3</v>
      </c>
    </row>
    <row r="572" spans="2:8" ht="14.5" x14ac:dyDescent="0.35">
      <c r="B572" s="554" t="s">
        <v>881</v>
      </c>
      <c r="C572" s="430">
        <v>2021</v>
      </c>
      <c r="D572" s="257" t="s">
        <v>44</v>
      </c>
      <c r="E572" s="257" t="s">
        <v>45</v>
      </c>
      <c r="F572" s="257" t="s">
        <v>15</v>
      </c>
      <c r="G572" s="257" t="s">
        <v>16</v>
      </c>
      <c r="H572" s="257">
        <v>0</v>
      </c>
    </row>
    <row r="573" spans="2:8" ht="14.5" x14ac:dyDescent="0.35">
      <c r="B573" s="554" t="s">
        <v>881</v>
      </c>
      <c r="C573" s="430">
        <v>2021</v>
      </c>
      <c r="D573" s="257" t="s">
        <v>44</v>
      </c>
      <c r="E573" s="257" t="s">
        <v>45</v>
      </c>
      <c r="F573" s="257" t="s">
        <v>15</v>
      </c>
      <c r="G573" s="257" t="s">
        <v>42</v>
      </c>
      <c r="H573" s="257">
        <v>0</v>
      </c>
    </row>
    <row r="574" spans="2:8" ht="14.5" x14ac:dyDescent="0.35">
      <c r="B574" s="554" t="s">
        <v>881</v>
      </c>
      <c r="C574" s="430">
        <v>2021</v>
      </c>
      <c r="D574" s="257" t="s">
        <v>44</v>
      </c>
      <c r="E574" s="257" t="s">
        <v>46</v>
      </c>
      <c r="F574" s="257" t="s">
        <v>14</v>
      </c>
      <c r="G574" s="257" t="s">
        <v>16</v>
      </c>
      <c r="H574" s="257">
        <v>5</v>
      </c>
    </row>
    <row r="575" spans="2:8" ht="14.5" x14ac:dyDescent="0.35">
      <c r="B575" s="554" t="s">
        <v>881</v>
      </c>
      <c r="C575" s="430">
        <v>2021</v>
      </c>
      <c r="D575" s="257" t="s">
        <v>44</v>
      </c>
      <c r="E575" s="257" t="s">
        <v>46</v>
      </c>
      <c r="F575" s="257" t="s">
        <v>14</v>
      </c>
      <c r="G575" s="257" t="s">
        <v>42</v>
      </c>
      <c r="H575" s="257">
        <v>2</v>
      </c>
    </row>
    <row r="576" spans="2:8" ht="14.5" x14ac:dyDescent="0.35">
      <c r="B576" s="554" t="s">
        <v>881</v>
      </c>
      <c r="C576" s="430">
        <v>2021</v>
      </c>
      <c r="D576" s="257" t="s">
        <v>44</v>
      </c>
      <c r="E576" s="257" t="s">
        <v>46</v>
      </c>
      <c r="F576" s="257" t="s">
        <v>15</v>
      </c>
      <c r="G576" s="257" t="s">
        <v>16</v>
      </c>
      <c r="H576" s="257">
        <v>0</v>
      </c>
    </row>
    <row r="577" spans="2:9" ht="14.5" x14ac:dyDescent="0.35">
      <c r="B577" s="554" t="s">
        <v>881</v>
      </c>
      <c r="C577" s="430">
        <v>2021</v>
      </c>
      <c r="D577" s="257" t="s">
        <v>44</v>
      </c>
      <c r="E577" s="257" t="s">
        <v>46</v>
      </c>
      <c r="F577" s="257" t="s">
        <v>15</v>
      </c>
      <c r="G577" s="257" t="s">
        <v>42</v>
      </c>
      <c r="H577" s="257">
        <v>0</v>
      </c>
    </row>
    <row r="578" spans="2:9" ht="14.5" x14ac:dyDescent="0.35">
      <c r="B578" s="354" t="s">
        <v>1015</v>
      </c>
      <c r="C578" s="430">
        <v>2021</v>
      </c>
      <c r="D578" s="349" t="s">
        <v>43</v>
      </c>
      <c r="E578" s="349" t="s">
        <v>41</v>
      </c>
      <c r="F578" s="349" t="s">
        <v>14</v>
      </c>
      <c r="G578" s="349" t="s">
        <v>16</v>
      </c>
      <c r="H578" s="349">
        <v>0</v>
      </c>
      <c r="I578" s="396"/>
    </row>
    <row r="579" spans="2:9" ht="14.5" x14ac:dyDescent="0.35">
      <c r="B579" s="354" t="s">
        <v>1015</v>
      </c>
      <c r="C579" s="430">
        <v>2021</v>
      </c>
      <c r="D579" s="257" t="s">
        <v>43</v>
      </c>
      <c r="E579" s="257" t="s">
        <v>41</v>
      </c>
      <c r="F579" s="257" t="s">
        <v>14</v>
      </c>
      <c r="G579" s="257" t="s">
        <v>42</v>
      </c>
      <c r="H579" s="257">
        <v>0</v>
      </c>
    </row>
    <row r="580" spans="2:9" ht="14.5" x14ac:dyDescent="0.35">
      <c r="B580" s="354" t="s">
        <v>1015</v>
      </c>
      <c r="C580" s="430">
        <v>2021</v>
      </c>
      <c r="D580" s="257" t="s">
        <v>43</v>
      </c>
      <c r="E580" s="257" t="s">
        <v>41</v>
      </c>
      <c r="F580" s="257" t="s">
        <v>15</v>
      </c>
      <c r="G580" s="257" t="s">
        <v>16</v>
      </c>
      <c r="H580" s="257">
        <v>0</v>
      </c>
    </row>
    <row r="581" spans="2:9" ht="14.5" x14ac:dyDescent="0.35">
      <c r="B581" s="354" t="s">
        <v>1015</v>
      </c>
      <c r="C581" s="430">
        <v>2021</v>
      </c>
      <c r="D581" s="257" t="s">
        <v>43</v>
      </c>
      <c r="E581" s="257" t="s">
        <v>41</v>
      </c>
      <c r="F581" s="257" t="s">
        <v>15</v>
      </c>
      <c r="G581" s="257" t="s">
        <v>42</v>
      </c>
      <c r="H581" s="257">
        <v>0</v>
      </c>
    </row>
    <row r="582" spans="2:9" ht="14.5" x14ac:dyDescent="0.35">
      <c r="B582" s="354" t="s">
        <v>1015</v>
      </c>
      <c r="C582" s="430">
        <v>2021</v>
      </c>
      <c r="D582" s="257" t="s">
        <v>43</v>
      </c>
      <c r="E582" s="257" t="s">
        <v>45</v>
      </c>
      <c r="F582" s="257" t="s">
        <v>14</v>
      </c>
      <c r="G582" s="257" t="s">
        <v>16</v>
      </c>
      <c r="H582" s="257">
        <v>0</v>
      </c>
    </row>
    <row r="583" spans="2:9" ht="14.5" x14ac:dyDescent="0.35">
      <c r="B583" s="354" t="s">
        <v>1015</v>
      </c>
      <c r="C583" s="430">
        <v>2021</v>
      </c>
      <c r="D583" s="257" t="s">
        <v>43</v>
      </c>
      <c r="E583" s="257" t="s">
        <v>45</v>
      </c>
      <c r="F583" s="257" t="s">
        <v>14</v>
      </c>
      <c r="G583" s="257" t="s">
        <v>42</v>
      </c>
      <c r="H583" s="257">
        <v>0</v>
      </c>
    </row>
    <row r="584" spans="2:9" ht="14.5" x14ac:dyDescent="0.35">
      <c r="B584" s="354" t="s">
        <v>1015</v>
      </c>
      <c r="C584" s="430">
        <v>2021</v>
      </c>
      <c r="D584" s="257" t="s">
        <v>43</v>
      </c>
      <c r="E584" s="257" t="s">
        <v>45</v>
      </c>
      <c r="F584" s="257" t="s">
        <v>15</v>
      </c>
      <c r="G584" s="257" t="s">
        <v>16</v>
      </c>
      <c r="H584" s="257">
        <v>0</v>
      </c>
    </row>
    <row r="585" spans="2:9" ht="14.5" x14ac:dyDescent="0.35">
      <c r="B585" s="354" t="s">
        <v>1015</v>
      </c>
      <c r="C585" s="430">
        <v>2021</v>
      </c>
      <c r="D585" s="257" t="s">
        <v>43</v>
      </c>
      <c r="E585" s="257" t="s">
        <v>45</v>
      </c>
      <c r="F585" s="257" t="s">
        <v>15</v>
      </c>
      <c r="G585" s="257" t="s">
        <v>42</v>
      </c>
      <c r="H585" s="257">
        <v>0</v>
      </c>
    </row>
    <row r="586" spans="2:9" ht="14.5" x14ac:dyDescent="0.35">
      <c r="B586" s="354" t="s">
        <v>1015</v>
      </c>
      <c r="C586" s="430">
        <v>2021</v>
      </c>
      <c r="D586" s="257" t="s">
        <v>43</v>
      </c>
      <c r="E586" s="257" t="s">
        <v>46</v>
      </c>
      <c r="F586" s="257" t="s">
        <v>14</v>
      </c>
      <c r="G586" s="257" t="s">
        <v>16</v>
      </c>
      <c r="H586" s="257">
        <v>0</v>
      </c>
    </row>
    <row r="587" spans="2:9" ht="14.5" x14ac:dyDescent="0.35">
      <c r="B587" s="354" t="s">
        <v>1015</v>
      </c>
      <c r="C587" s="430">
        <v>2021</v>
      </c>
      <c r="D587" s="257" t="s">
        <v>43</v>
      </c>
      <c r="E587" s="257" t="s">
        <v>46</v>
      </c>
      <c r="F587" s="257" t="s">
        <v>14</v>
      </c>
      <c r="G587" s="257" t="s">
        <v>42</v>
      </c>
      <c r="H587" s="257">
        <v>0</v>
      </c>
    </row>
    <row r="588" spans="2:9" ht="14.5" x14ac:dyDescent="0.35">
      <c r="B588" s="354" t="s">
        <v>1015</v>
      </c>
      <c r="C588" s="430">
        <v>2021</v>
      </c>
      <c r="D588" s="257" t="s">
        <v>43</v>
      </c>
      <c r="E588" s="257" t="s">
        <v>46</v>
      </c>
      <c r="F588" s="257" t="s">
        <v>15</v>
      </c>
      <c r="G588" s="257" t="s">
        <v>16</v>
      </c>
      <c r="H588" s="257">
        <v>0</v>
      </c>
    </row>
    <row r="589" spans="2:9" ht="14.5" x14ac:dyDescent="0.35">
      <c r="B589" s="354" t="s">
        <v>1015</v>
      </c>
      <c r="C589" s="430">
        <v>2021</v>
      </c>
      <c r="D589" s="257" t="s">
        <v>43</v>
      </c>
      <c r="E589" s="257" t="s">
        <v>46</v>
      </c>
      <c r="F589" s="257" t="s">
        <v>15</v>
      </c>
      <c r="G589" s="257" t="s">
        <v>42</v>
      </c>
      <c r="H589" s="257">
        <v>0</v>
      </c>
    </row>
    <row r="590" spans="2:9" ht="14.5" x14ac:dyDescent="0.35">
      <c r="B590" s="354" t="s">
        <v>1015</v>
      </c>
      <c r="C590" s="430">
        <v>2021</v>
      </c>
      <c r="D590" s="309" t="s">
        <v>44</v>
      </c>
      <c r="E590" s="309" t="s">
        <v>41</v>
      </c>
      <c r="F590" s="309" t="s">
        <v>14</v>
      </c>
      <c r="G590" s="309" t="s">
        <v>16</v>
      </c>
      <c r="H590" s="257">
        <v>0</v>
      </c>
    </row>
    <row r="591" spans="2:9" ht="14.5" x14ac:dyDescent="0.35">
      <c r="B591" s="354" t="s">
        <v>1015</v>
      </c>
      <c r="C591" s="430">
        <v>2021</v>
      </c>
      <c r="D591" s="257" t="s">
        <v>44</v>
      </c>
      <c r="E591" s="257" t="s">
        <v>41</v>
      </c>
      <c r="F591" s="257" t="s">
        <v>14</v>
      </c>
      <c r="G591" s="257" t="s">
        <v>42</v>
      </c>
      <c r="H591" s="257">
        <v>0</v>
      </c>
    </row>
    <row r="592" spans="2:9" ht="14.5" x14ac:dyDescent="0.35">
      <c r="B592" s="354" t="s">
        <v>1015</v>
      </c>
      <c r="C592" s="430">
        <v>2021</v>
      </c>
      <c r="D592" s="257" t="s">
        <v>44</v>
      </c>
      <c r="E592" s="257" t="s">
        <v>41</v>
      </c>
      <c r="F592" s="257" t="s">
        <v>15</v>
      </c>
      <c r="G592" s="257" t="s">
        <v>16</v>
      </c>
      <c r="H592" s="257">
        <v>0</v>
      </c>
    </row>
    <row r="593" spans="2:8" ht="14.5" x14ac:dyDescent="0.35">
      <c r="B593" s="354" t="s">
        <v>1015</v>
      </c>
      <c r="C593" s="430">
        <v>2021</v>
      </c>
      <c r="D593" s="257" t="s">
        <v>44</v>
      </c>
      <c r="E593" s="257" t="s">
        <v>41</v>
      </c>
      <c r="F593" s="257" t="s">
        <v>15</v>
      </c>
      <c r="G593" s="257" t="s">
        <v>42</v>
      </c>
      <c r="H593" s="257">
        <v>0</v>
      </c>
    </row>
    <row r="594" spans="2:8" ht="14.5" x14ac:dyDescent="0.35">
      <c r="B594" s="354" t="s">
        <v>1015</v>
      </c>
      <c r="C594" s="430">
        <v>2021</v>
      </c>
      <c r="D594" s="257" t="s">
        <v>44</v>
      </c>
      <c r="E594" s="257" t="s">
        <v>45</v>
      </c>
      <c r="F594" s="257" t="s">
        <v>14</v>
      </c>
      <c r="G594" s="257" t="s">
        <v>16</v>
      </c>
      <c r="H594" s="257">
        <v>0</v>
      </c>
    </row>
    <row r="595" spans="2:8" ht="14.5" x14ac:dyDescent="0.35">
      <c r="B595" s="354" t="s">
        <v>1015</v>
      </c>
      <c r="C595" s="430">
        <v>2021</v>
      </c>
      <c r="D595" s="257" t="s">
        <v>44</v>
      </c>
      <c r="E595" s="257" t="s">
        <v>45</v>
      </c>
      <c r="F595" s="257" t="s">
        <v>14</v>
      </c>
      <c r="G595" s="257" t="s">
        <v>42</v>
      </c>
      <c r="H595" s="257">
        <v>0</v>
      </c>
    </row>
    <row r="596" spans="2:8" ht="14.5" x14ac:dyDescent="0.35">
      <c r="B596" s="354" t="s">
        <v>1015</v>
      </c>
      <c r="C596" s="430">
        <v>2021</v>
      </c>
      <c r="D596" s="257" t="s">
        <v>44</v>
      </c>
      <c r="E596" s="257" t="s">
        <v>45</v>
      </c>
      <c r="F596" s="257" t="s">
        <v>15</v>
      </c>
      <c r="G596" s="257" t="s">
        <v>16</v>
      </c>
      <c r="H596" s="257">
        <v>0</v>
      </c>
    </row>
    <row r="597" spans="2:8" ht="14.5" x14ac:dyDescent="0.35">
      <c r="B597" s="354" t="s">
        <v>1015</v>
      </c>
      <c r="C597" s="430">
        <v>2021</v>
      </c>
      <c r="D597" s="257" t="s">
        <v>44</v>
      </c>
      <c r="E597" s="257" t="s">
        <v>45</v>
      </c>
      <c r="F597" s="257" t="s">
        <v>15</v>
      </c>
      <c r="G597" s="257" t="s">
        <v>42</v>
      </c>
      <c r="H597" s="257">
        <v>0</v>
      </c>
    </row>
    <row r="598" spans="2:8" ht="14.5" x14ac:dyDescent="0.35">
      <c r="B598" s="354" t="s">
        <v>1015</v>
      </c>
      <c r="C598" s="430">
        <v>2021</v>
      </c>
      <c r="D598" s="257" t="s">
        <v>44</v>
      </c>
      <c r="E598" s="257" t="s">
        <v>46</v>
      </c>
      <c r="F598" s="257" t="s">
        <v>14</v>
      </c>
      <c r="G598" s="257" t="s">
        <v>16</v>
      </c>
      <c r="H598" s="257">
        <v>0</v>
      </c>
    </row>
    <row r="599" spans="2:8" ht="14.5" x14ac:dyDescent="0.35">
      <c r="B599" s="354" t="s">
        <v>1015</v>
      </c>
      <c r="C599" s="430">
        <v>2021</v>
      </c>
      <c r="D599" s="257" t="s">
        <v>44</v>
      </c>
      <c r="E599" s="257" t="s">
        <v>46</v>
      </c>
      <c r="F599" s="257" t="s">
        <v>14</v>
      </c>
      <c r="G599" s="257" t="s">
        <v>42</v>
      </c>
      <c r="H599" s="257">
        <v>0</v>
      </c>
    </row>
    <row r="600" spans="2:8" ht="14.5" x14ac:dyDescent="0.35">
      <c r="B600" s="354" t="s">
        <v>1015</v>
      </c>
      <c r="C600" s="430">
        <v>2021</v>
      </c>
      <c r="D600" s="257" t="s">
        <v>44</v>
      </c>
      <c r="E600" s="257" t="s">
        <v>46</v>
      </c>
      <c r="F600" s="257" t="s">
        <v>15</v>
      </c>
      <c r="G600" s="257" t="s">
        <v>16</v>
      </c>
      <c r="H600" s="257">
        <v>0</v>
      </c>
    </row>
    <row r="601" spans="2:8" ht="14.5" x14ac:dyDescent="0.35">
      <c r="B601" s="354" t="s">
        <v>1015</v>
      </c>
      <c r="C601" s="430">
        <v>2021</v>
      </c>
      <c r="D601" s="257" t="s">
        <v>44</v>
      </c>
      <c r="E601" s="257" t="s">
        <v>46</v>
      </c>
      <c r="F601" s="257" t="s">
        <v>15</v>
      </c>
      <c r="G601" s="257" t="s">
        <v>42</v>
      </c>
      <c r="H601" s="257">
        <v>0</v>
      </c>
    </row>
    <row r="602" spans="2:8" ht="14.5" x14ac:dyDescent="0.35">
      <c r="B602" s="354" t="s">
        <v>1068</v>
      </c>
      <c r="C602" s="1023">
        <v>2021</v>
      </c>
      <c r="D602" s="349" t="s">
        <v>43</v>
      </c>
      <c r="E602" s="349" t="s">
        <v>41</v>
      </c>
      <c r="F602" s="349" t="s">
        <v>14</v>
      </c>
      <c r="G602" s="349" t="s">
        <v>16</v>
      </c>
      <c r="H602" s="349">
        <v>88</v>
      </c>
    </row>
    <row r="603" spans="2:8" ht="14.5" x14ac:dyDescent="0.35">
      <c r="B603" s="354" t="s">
        <v>1068</v>
      </c>
      <c r="C603" s="1023">
        <v>2021</v>
      </c>
      <c r="D603" s="257" t="s">
        <v>43</v>
      </c>
      <c r="E603" s="257" t="s">
        <v>41</v>
      </c>
      <c r="F603" s="257" t="s">
        <v>14</v>
      </c>
      <c r="G603" s="257" t="s">
        <v>42</v>
      </c>
      <c r="H603" s="257">
        <v>2</v>
      </c>
    </row>
    <row r="604" spans="2:8" ht="14.5" x14ac:dyDescent="0.35">
      <c r="B604" s="354" t="s">
        <v>1068</v>
      </c>
      <c r="C604" s="1023">
        <v>2021</v>
      </c>
      <c r="D604" s="257" t="s">
        <v>43</v>
      </c>
      <c r="E604" s="257" t="s">
        <v>41</v>
      </c>
      <c r="F604" s="257" t="s">
        <v>15</v>
      </c>
      <c r="G604" s="257" t="s">
        <v>16</v>
      </c>
      <c r="H604" s="257">
        <v>0</v>
      </c>
    </row>
    <row r="605" spans="2:8" ht="14.5" x14ac:dyDescent="0.35">
      <c r="B605" s="354" t="s">
        <v>1068</v>
      </c>
      <c r="C605" s="1023">
        <v>2021</v>
      </c>
      <c r="D605" s="257" t="s">
        <v>43</v>
      </c>
      <c r="E605" s="257" t="s">
        <v>41</v>
      </c>
      <c r="F605" s="257" t="s">
        <v>15</v>
      </c>
      <c r="G605" s="257" t="s">
        <v>42</v>
      </c>
      <c r="H605" s="257">
        <v>0</v>
      </c>
    </row>
    <row r="606" spans="2:8" ht="14.5" x14ac:dyDescent="0.35">
      <c r="B606" s="354" t="s">
        <v>1068</v>
      </c>
      <c r="C606" s="1023">
        <v>2021</v>
      </c>
      <c r="D606" s="257" t="s">
        <v>43</v>
      </c>
      <c r="E606" s="257" t="s">
        <v>45</v>
      </c>
      <c r="F606" s="257" t="s">
        <v>14</v>
      </c>
      <c r="G606" s="257" t="s">
        <v>16</v>
      </c>
      <c r="H606" s="257">
        <v>3</v>
      </c>
    </row>
    <row r="607" spans="2:8" ht="14.5" x14ac:dyDescent="0.35">
      <c r="B607" s="354" t="s">
        <v>1068</v>
      </c>
      <c r="C607" s="1023">
        <v>2021</v>
      </c>
      <c r="D607" s="257" t="s">
        <v>43</v>
      </c>
      <c r="E607" s="257" t="s">
        <v>45</v>
      </c>
      <c r="F607" s="257" t="s">
        <v>14</v>
      </c>
      <c r="G607" s="257" t="s">
        <v>42</v>
      </c>
      <c r="H607" s="257">
        <v>1</v>
      </c>
    </row>
    <row r="608" spans="2:8" ht="14.5" x14ac:dyDescent="0.35">
      <c r="B608" s="354" t="s">
        <v>1068</v>
      </c>
      <c r="C608" s="1023">
        <v>2021</v>
      </c>
      <c r="D608" s="257" t="s">
        <v>43</v>
      </c>
      <c r="E608" s="257" t="s">
        <v>45</v>
      </c>
      <c r="F608" s="257" t="s">
        <v>15</v>
      </c>
      <c r="G608" s="257" t="s">
        <v>16</v>
      </c>
      <c r="H608" s="257">
        <v>0</v>
      </c>
    </row>
    <row r="609" spans="2:8" ht="14.5" x14ac:dyDescent="0.35">
      <c r="B609" s="354" t="s">
        <v>1068</v>
      </c>
      <c r="C609" s="1023">
        <v>2021</v>
      </c>
      <c r="D609" s="257" t="s">
        <v>43</v>
      </c>
      <c r="E609" s="257" t="s">
        <v>45</v>
      </c>
      <c r="F609" s="257" t="s">
        <v>15</v>
      </c>
      <c r="G609" s="257" t="s">
        <v>42</v>
      </c>
      <c r="H609" s="257">
        <v>0</v>
      </c>
    </row>
    <row r="610" spans="2:8" ht="14.5" x14ac:dyDescent="0.35">
      <c r="B610" s="354" t="s">
        <v>1068</v>
      </c>
      <c r="C610" s="1023">
        <v>2021</v>
      </c>
      <c r="D610" s="257" t="s">
        <v>43</v>
      </c>
      <c r="E610" s="257" t="s">
        <v>46</v>
      </c>
      <c r="F610" s="257" t="s">
        <v>14</v>
      </c>
      <c r="G610" s="257" t="s">
        <v>16</v>
      </c>
      <c r="H610" s="257">
        <v>38</v>
      </c>
    </row>
    <row r="611" spans="2:8" ht="14.5" x14ac:dyDescent="0.35">
      <c r="B611" s="354" t="s">
        <v>1068</v>
      </c>
      <c r="C611" s="1023">
        <v>2021</v>
      </c>
      <c r="D611" s="257" t="s">
        <v>43</v>
      </c>
      <c r="E611" s="257" t="s">
        <v>46</v>
      </c>
      <c r="F611" s="257" t="s">
        <v>14</v>
      </c>
      <c r="G611" s="257" t="s">
        <v>42</v>
      </c>
      <c r="H611" s="257">
        <v>3</v>
      </c>
    </row>
    <row r="612" spans="2:8" ht="14.5" x14ac:dyDescent="0.35">
      <c r="B612" s="354" t="s">
        <v>1068</v>
      </c>
      <c r="C612" s="1023">
        <v>2021</v>
      </c>
      <c r="D612" s="257" t="s">
        <v>43</v>
      </c>
      <c r="E612" s="257" t="s">
        <v>46</v>
      </c>
      <c r="F612" s="257" t="s">
        <v>15</v>
      </c>
      <c r="G612" s="257" t="s">
        <v>16</v>
      </c>
      <c r="H612" s="257">
        <v>0</v>
      </c>
    </row>
    <row r="613" spans="2:8" ht="14.5" x14ac:dyDescent="0.35">
      <c r="B613" s="354" t="s">
        <v>1068</v>
      </c>
      <c r="C613" s="1023">
        <v>2021</v>
      </c>
      <c r="D613" s="257" t="s">
        <v>43</v>
      </c>
      <c r="E613" s="257" t="s">
        <v>46</v>
      </c>
      <c r="F613" s="257" t="s">
        <v>15</v>
      </c>
      <c r="G613" s="257" t="s">
        <v>42</v>
      </c>
      <c r="H613" s="257">
        <v>0</v>
      </c>
    </row>
    <row r="614" spans="2:8" ht="14.5" x14ac:dyDescent="0.35">
      <c r="B614" s="354" t="s">
        <v>1068</v>
      </c>
      <c r="C614" s="1023">
        <v>2021</v>
      </c>
      <c r="D614" s="309" t="s">
        <v>44</v>
      </c>
      <c r="E614" s="309" t="s">
        <v>41</v>
      </c>
      <c r="F614" s="309" t="s">
        <v>14</v>
      </c>
      <c r="G614" s="309" t="s">
        <v>16</v>
      </c>
      <c r="H614" s="257">
        <v>132</v>
      </c>
    </row>
    <row r="615" spans="2:8" ht="14.5" x14ac:dyDescent="0.35">
      <c r="B615" s="354" t="s">
        <v>1068</v>
      </c>
      <c r="C615" s="1023">
        <v>2021</v>
      </c>
      <c r="D615" s="257" t="s">
        <v>44</v>
      </c>
      <c r="E615" s="257" t="s">
        <v>41</v>
      </c>
      <c r="F615" s="257" t="s">
        <v>14</v>
      </c>
      <c r="G615" s="257" t="s">
        <v>42</v>
      </c>
      <c r="H615" s="257">
        <v>54</v>
      </c>
    </row>
    <row r="616" spans="2:8" ht="14.5" x14ac:dyDescent="0.35">
      <c r="B616" s="354" t="s">
        <v>1068</v>
      </c>
      <c r="C616" s="1023">
        <v>2021</v>
      </c>
      <c r="D616" s="257" t="s">
        <v>44</v>
      </c>
      <c r="E616" s="257" t="s">
        <v>41</v>
      </c>
      <c r="F616" s="257" t="s">
        <v>15</v>
      </c>
      <c r="G616" s="257" t="s">
        <v>16</v>
      </c>
      <c r="H616" s="257">
        <v>0</v>
      </c>
    </row>
    <row r="617" spans="2:8" ht="14.5" x14ac:dyDescent="0.35">
      <c r="B617" s="354" t="s">
        <v>1068</v>
      </c>
      <c r="C617" s="1023">
        <v>2021</v>
      </c>
      <c r="D617" s="257" t="s">
        <v>44</v>
      </c>
      <c r="E617" s="257" t="s">
        <v>41</v>
      </c>
      <c r="F617" s="257" t="s">
        <v>15</v>
      </c>
      <c r="G617" s="257" t="s">
        <v>42</v>
      </c>
      <c r="H617" s="257">
        <v>0</v>
      </c>
    </row>
    <row r="618" spans="2:8" ht="14.5" x14ac:dyDescent="0.35">
      <c r="B618" s="354" t="s">
        <v>1068</v>
      </c>
      <c r="C618" s="1023">
        <v>2021</v>
      </c>
      <c r="D618" s="257" t="s">
        <v>44</v>
      </c>
      <c r="E618" s="257" t="s">
        <v>45</v>
      </c>
      <c r="F618" s="257" t="s">
        <v>14</v>
      </c>
      <c r="G618" s="257" t="s">
        <v>16</v>
      </c>
      <c r="H618" s="257">
        <v>6</v>
      </c>
    </row>
    <row r="619" spans="2:8" ht="14.5" x14ac:dyDescent="0.35">
      <c r="B619" s="354" t="s">
        <v>1068</v>
      </c>
      <c r="C619" s="1023">
        <v>2021</v>
      </c>
      <c r="D619" s="257" t="s">
        <v>44</v>
      </c>
      <c r="E619" s="257" t="s">
        <v>45</v>
      </c>
      <c r="F619" s="257" t="s">
        <v>14</v>
      </c>
      <c r="G619" s="257" t="s">
        <v>42</v>
      </c>
      <c r="H619" s="257">
        <v>6</v>
      </c>
    </row>
    <row r="620" spans="2:8" ht="14.5" x14ac:dyDescent="0.35">
      <c r="B620" s="354" t="s">
        <v>1068</v>
      </c>
      <c r="C620" s="1023">
        <v>2021</v>
      </c>
      <c r="D620" s="257" t="s">
        <v>44</v>
      </c>
      <c r="E620" s="257" t="s">
        <v>45</v>
      </c>
      <c r="F620" s="257" t="s">
        <v>15</v>
      </c>
      <c r="G620" s="257" t="s">
        <v>16</v>
      </c>
      <c r="H620" s="257">
        <v>10</v>
      </c>
    </row>
    <row r="621" spans="2:8" ht="14.5" x14ac:dyDescent="0.35">
      <c r="B621" s="354" t="s">
        <v>1068</v>
      </c>
      <c r="C621" s="1023">
        <v>2021</v>
      </c>
      <c r="D621" s="257" t="s">
        <v>44</v>
      </c>
      <c r="E621" s="257" t="s">
        <v>45</v>
      </c>
      <c r="F621" s="257" t="s">
        <v>15</v>
      </c>
      <c r="G621" s="257" t="s">
        <v>42</v>
      </c>
      <c r="H621" s="257">
        <v>0</v>
      </c>
    </row>
    <row r="622" spans="2:8" ht="14.5" x14ac:dyDescent="0.35">
      <c r="B622" s="354" t="s">
        <v>1068</v>
      </c>
      <c r="C622" s="1023">
        <v>2021</v>
      </c>
      <c r="D622" s="257" t="s">
        <v>44</v>
      </c>
      <c r="E622" s="257" t="s">
        <v>46</v>
      </c>
      <c r="F622" s="257" t="s">
        <v>14</v>
      </c>
      <c r="G622" s="257" t="s">
        <v>16</v>
      </c>
      <c r="H622" s="309">
        <v>49</v>
      </c>
    </row>
    <row r="623" spans="2:8" ht="14.5" x14ac:dyDescent="0.35">
      <c r="B623" s="354" t="s">
        <v>1068</v>
      </c>
      <c r="C623" s="1023">
        <v>2021</v>
      </c>
      <c r="D623" s="257" t="s">
        <v>44</v>
      </c>
      <c r="E623" s="257" t="s">
        <v>46</v>
      </c>
      <c r="F623" s="257" t="s">
        <v>14</v>
      </c>
      <c r="G623" s="257" t="s">
        <v>42</v>
      </c>
      <c r="H623" s="309">
        <v>51</v>
      </c>
    </row>
    <row r="624" spans="2:8" ht="14.5" x14ac:dyDescent="0.35">
      <c r="B624" s="354" t="s">
        <v>1068</v>
      </c>
      <c r="C624" s="1023">
        <v>2021</v>
      </c>
      <c r="D624" s="257" t="s">
        <v>44</v>
      </c>
      <c r="E624" s="257" t="s">
        <v>46</v>
      </c>
      <c r="F624" s="257" t="s">
        <v>15</v>
      </c>
      <c r="G624" s="257" t="s">
        <v>16</v>
      </c>
      <c r="H624" s="309">
        <v>0</v>
      </c>
    </row>
    <row r="625" spans="2:8" ht="14.5" x14ac:dyDescent="0.35">
      <c r="B625" s="354" t="s">
        <v>1068</v>
      </c>
      <c r="C625" s="1023">
        <v>2021</v>
      </c>
      <c r="D625" s="257" t="s">
        <v>44</v>
      </c>
      <c r="E625" s="257" t="s">
        <v>46</v>
      </c>
      <c r="F625" s="257" t="s">
        <v>15</v>
      </c>
      <c r="G625" s="257" t="s">
        <v>42</v>
      </c>
      <c r="H625" s="309">
        <v>0</v>
      </c>
    </row>
    <row r="626" spans="2:8" ht="14.5" x14ac:dyDescent="0.35">
      <c r="B626" s="359" t="s">
        <v>1087</v>
      </c>
      <c r="C626" s="348">
        <v>2021</v>
      </c>
      <c r="D626" s="349" t="s">
        <v>43</v>
      </c>
      <c r="E626" s="349" t="s">
        <v>41</v>
      </c>
      <c r="F626" s="349" t="s">
        <v>14</v>
      </c>
      <c r="G626" s="349" t="s">
        <v>16</v>
      </c>
      <c r="H626" s="349">
        <v>38</v>
      </c>
    </row>
    <row r="627" spans="2:8" ht="14.5" x14ac:dyDescent="0.35">
      <c r="B627" s="359" t="s">
        <v>1087</v>
      </c>
      <c r="C627" s="348">
        <v>2021</v>
      </c>
      <c r="D627" s="257" t="s">
        <v>43</v>
      </c>
      <c r="E627" s="257" t="s">
        <v>41</v>
      </c>
      <c r="F627" s="257" t="s">
        <v>14</v>
      </c>
      <c r="G627" s="257" t="s">
        <v>42</v>
      </c>
      <c r="H627" s="309">
        <v>0</v>
      </c>
    </row>
    <row r="628" spans="2:8" ht="14.5" x14ac:dyDescent="0.35">
      <c r="B628" s="359" t="s">
        <v>1087</v>
      </c>
      <c r="C628" s="348">
        <v>2021</v>
      </c>
      <c r="D628" s="257" t="s">
        <v>43</v>
      </c>
      <c r="E628" s="257" t="s">
        <v>41</v>
      </c>
      <c r="F628" s="257" t="s">
        <v>15</v>
      </c>
      <c r="G628" s="257" t="s">
        <v>16</v>
      </c>
      <c r="H628" s="309">
        <v>0</v>
      </c>
    </row>
    <row r="629" spans="2:8" ht="14.5" x14ac:dyDescent="0.35">
      <c r="B629" s="359" t="s">
        <v>1087</v>
      </c>
      <c r="C629" s="348">
        <v>2021</v>
      </c>
      <c r="D629" s="257" t="s">
        <v>43</v>
      </c>
      <c r="E629" s="257" t="s">
        <v>41</v>
      </c>
      <c r="F629" s="257" t="s">
        <v>15</v>
      </c>
      <c r="G629" s="257" t="s">
        <v>42</v>
      </c>
      <c r="H629" s="309">
        <v>0</v>
      </c>
    </row>
    <row r="630" spans="2:8" ht="14.5" x14ac:dyDescent="0.35">
      <c r="B630" s="359" t="s">
        <v>1087</v>
      </c>
      <c r="C630" s="348">
        <v>2021</v>
      </c>
      <c r="D630" s="257" t="s">
        <v>43</v>
      </c>
      <c r="E630" s="257" t="s">
        <v>45</v>
      </c>
      <c r="F630" s="257" t="s">
        <v>14</v>
      </c>
      <c r="G630" s="257" t="s">
        <v>16</v>
      </c>
      <c r="H630" s="309">
        <v>0</v>
      </c>
    </row>
    <row r="631" spans="2:8" ht="14.5" x14ac:dyDescent="0.35">
      <c r="B631" s="359" t="s">
        <v>1087</v>
      </c>
      <c r="C631" s="348">
        <v>2021</v>
      </c>
      <c r="D631" s="257" t="s">
        <v>43</v>
      </c>
      <c r="E631" s="257" t="s">
        <v>45</v>
      </c>
      <c r="F631" s="257" t="s">
        <v>14</v>
      </c>
      <c r="G631" s="257" t="s">
        <v>42</v>
      </c>
      <c r="H631" s="309">
        <v>0</v>
      </c>
    </row>
    <row r="632" spans="2:8" ht="14.5" x14ac:dyDescent="0.35">
      <c r="B632" s="359" t="s">
        <v>1087</v>
      </c>
      <c r="C632" s="348">
        <v>2021</v>
      </c>
      <c r="D632" s="257" t="s">
        <v>43</v>
      </c>
      <c r="E632" s="257" t="s">
        <v>45</v>
      </c>
      <c r="F632" s="257" t="s">
        <v>15</v>
      </c>
      <c r="G632" s="257" t="s">
        <v>16</v>
      </c>
      <c r="H632" s="309">
        <v>0</v>
      </c>
    </row>
    <row r="633" spans="2:8" ht="14.5" x14ac:dyDescent="0.35">
      <c r="B633" s="359" t="s">
        <v>1087</v>
      </c>
      <c r="C633" s="348">
        <v>2021</v>
      </c>
      <c r="D633" s="257" t="s">
        <v>43</v>
      </c>
      <c r="E633" s="257" t="s">
        <v>45</v>
      </c>
      <c r="F633" s="257" t="s">
        <v>15</v>
      </c>
      <c r="G633" s="257" t="s">
        <v>42</v>
      </c>
      <c r="H633" s="309">
        <v>0</v>
      </c>
    </row>
    <row r="634" spans="2:8" ht="14.5" x14ac:dyDescent="0.35">
      <c r="B634" s="359" t="s">
        <v>1087</v>
      </c>
      <c r="C634" s="348">
        <v>2021</v>
      </c>
      <c r="D634" s="257" t="s">
        <v>43</v>
      </c>
      <c r="E634" s="257" t="s">
        <v>46</v>
      </c>
      <c r="F634" s="257" t="s">
        <v>14</v>
      </c>
      <c r="G634" s="257" t="s">
        <v>16</v>
      </c>
      <c r="H634" s="309">
        <v>2</v>
      </c>
    </row>
    <row r="635" spans="2:8" ht="14.5" x14ac:dyDescent="0.35">
      <c r="B635" s="359" t="s">
        <v>1087</v>
      </c>
      <c r="C635" s="348">
        <v>2021</v>
      </c>
      <c r="D635" s="257" t="s">
        <v>43</v>
      </c>
      <c r="E635" s="257" t="s">
        <v>46</v>
      </c>
      <c r="F635" s="257" t="s">
        <v>14</v>
      </c>
      <c r="G635" s="257" t="s">
        <v>42</v>
      </c>
      <c r="H635" s="309">
        <v>0</v>
      </c>
    </row>
    <row r="636" spans="2:8" ht="14.5" x14ac:dyDescent="0.35">
      <c r="B636" s="359" t="s">
        <v>1087</v>
      </c>
      <c r="C636" s="348">
        <v>2021</v>
      </c>
      <c r="D636" s="257" t="s">
        <v>43</v>
      </c>
      <c r="E636" s="257" t="s">
        <v>46</v>
      </c>
      <c r="F636" s="257" t="s">
        <v>15</v>
      </c>
      <c r="G636" s="257" t="s">
        <v>16</v>
      </c>
      <c r="H636" s="309">
        <v>23</v>
      </c>
    </row>
    <row r="637" spans="2:8" ht="14.5" x14ac:dyDescent="0.35">
      <c r="B637" s="359" t="s">
        <v>1087</v>
      </c>
      <c r="C637" s="348">
        <v>2021</v>
      </c>
      <c r="D637" s="257" t="s">
        <v>43</v>
      </c>
      <c r="E637" s="257" t="s">
        <v>46</v>
      </c>
      <c r="F637" s="257" t="s">
        <v>15</v>
      </c>
      <c r="G637" s="257" t="s">
        <v>42</v>
      </c>
      <c r="H637" s="309">
        <v>0</v>
      </c>
    </row>
    <row r="638" spans="2:8" ht="14.5" x14ac:dyDescent="0.35">
      <c r="B638" s="359" t="s">
        <v>1087</v>
      </c>
      <c r="C638" s="348">
        <v>2021</v>
      </c>
      <c r="D638" s="309" t="s">
        <v>44</v>
      </c>
      <c r="E638" s="309" t="s">
        <v>41</v>
      </c>
      <c r="F638" s="309" t="s">
        <v>14</v>
      </c>
      <c r="G638" s="309" t="s">
        <v>16</v>
      </c>
      <c r="H638" s="309">
        <v>105</v>
      </c>
    </row>
    <row r="639" spans="2:8" ht="14.5" x14ac:dyDescent="0.35">
      <c r="B639" s="359" t="s">
        <v>1087</v>
      </c>
      <c r="C639" s="348">
        <v>2021</v>
      </c>
      <c r="D639" s="257" t="s">
        <v>44</v>
      </c>
      <c r="E639" s="257" t="s">
        <v>41</v>
      </c>
      <c r="F639" s="257" t="s">
        <v>14</v>
      </c>
      <c r="G639" s="257" t="s">
        <v>42</v>
      </c>
      <c r="H639" s="309">
        <v>41</v>
      </c>
    </row>
    <row r="640" spans="2:8" ht="14.5" x14ac:dyDescent="0.35">
      <c r="B640" s="359" t="s">
        <v>1087</v>
      </c>
      <c r="C640" s="348">
        <v>2021</v>
      </c>
      <c r="D640" s="257" t="s">
        <v>44</v>
      </c>
      <c r="E640" s="257" t="s">
        <v>41</v>
      </c>
      <c r="F640" s="257" t="s">
        <v>15</v>
      </c>
      <c r="G640" s="257" t="s">
        <v>16</v>
      </c>
      <c r="H640" s="309">
        <v>7</v>
      </c>
    </row>
    <row r="641" spans="2:8" ht="14.5" x14ac:dyDescent="0.35">
      <c r="B641" s="359" t="s">
        <v>1087</v>
      </c>
      <c r="C641" s="348">
        <v>2021</v>
      </c>
      <c r="D641" s="257" t="s">
        <v>44</v>
      </c>
      <c r="E641" s="257" t="s">
        <v>41</v>
      </c>
      <c r="F641" s="257" t="s">
        <v>15</v>
      </c>
      <c r="G641" s="257" t="s">
        <v>42</v>
      </c>
      <c r="H641" s="309">
        <v>1</v>
      </c>
    </row>
    <row r="642" spans="2:8" ht="14.5" x14ac:dyDescent="0.35">
      <c r="B642" s="359" t="s">
        <v>1087</v>
      </c>
      <c r="C642" s="348">
        <v>2021</v>
      </c>
      <c r="D642" s="257" t="s">
        <v>44</v>
      </c>
      <c r="E642" s="257" t="s">
        <v>45</v>
      </c>
      <c r="F642" s="257" t="s">
        <v>14</v>
      </c>
      <c r="G642" s="257" t="s">
        <v>16</v>
      </c>
      <c r="H642" s="309">
        <v>13</v>
      </c>
    </row>
    <row r="643" spans="2:8" ht="14.5" x14ac:dyDescent="0.35">
      <c r="B643" s="359" t="s">
        <v>1087</v>
      </c>
      <c r="C643" s="348">
        <v>2021</v>
      </c>
      <c r="D643" s="257" t="s">
        <v>44</v>
      </c>
      <c r="E643" s="257" t="s">
        <v>45</v>
      </c>
      <c r="F643" s="257" t="s">
        <v>14</v>
      </c>
      <c r="G643" s="257" t="s">
        <v>42</v>
      </c>
      <c r="H643" s="309">
        <v>2</v>
      </c>
    </row>
    <row r="644" spans="2:8" ht="14.5" x14ac:dyDescent="0.35">
      <c r="B644" s="359" t="s">
        <v>1087</v>
      </c>
      <c r="C644" s="348">
        <v>2021</v>
      </c>
      <c r="D644" s="257" t="s">
        <v>44</v>
      </c>
      <c r="E644" s="257" t="s">
        <v>45</v>
      </c>
      <c r="F644" s="257" t="s">
        <v>15</v>
      </c>
      <c r="G644" s="257" t="s">
        <v>16</v>
      </c>
      <c r="H644" s="309">
        <v>0</v>
      </c>
    </row>
    <row r="645" spans="2:8" ht="14.5" x14ac:dyDescent="0.35">
      <c r="B645" s="359" t="s">
        <v>1087</v>
      </c>
      <c r="C645" s="348">
        <v>2021</v>
      </c>
      <c r="D645" s="257" t="s">
        <v>44</v>
      </c>
      <c r="E645" s="257" t="s">
        <v>45</v>
      </c>
      <c r="F645" s="257" t="s">
        <v>15</v>
      </c>
      <c r="G645" s="257" t="s">
        <v>42</v>
      </c>
      <c r="H645" s="309">
        <v>0</v>
      </c>
    </row>
    <row r="646" spans="2:8" ht="14.5" x14ac:dyDescent="0.35">
      <c r="B646" s="359" t="s">
        <v>1087</v>
      </c>
      <c r="C646" s="348">
        <v>2021</v>
      </c>
      <c r="D646" s="257" t="s">
        <v>44</v>
      </c>
      <c r="E646" s="257" t="s">
        <v>46</v>
      </c>
      <c r="F646" s="257" t="s">
        <v>14</v>
      </c>
      <c r="G646" s="257" t="s">
        <v>16</v>
      </c>
      <c r="H646" s="309">
        <v>1</v>
      </c>
    </row>
    <row r="647" spans="2:8" ht="14.5" x14ac:dyDescent="0.35">
      <c r="B647" s="359" t="s">
        <v>1087</v>
      </c>
      <c r="C647" s="348">
        <v>2021</v>
      </c>
      <c r="D647" s="257" t="s">
        <v>44</v>
      </c>
      <c r="E647" s="257" t="s">
        <v>46</v>
      </c>
      <c r="F647" s="257" t="s">
        <v>14</v>
      </c>
      <c r="G647" s="257" t="s">
        <v>42</v>
      </c>
      <c r="H647" s="309">
        <v>0</v>
      </c>
    </row>
    <row r="648" spans="2:8" ht="14.5" x14ac:dyDescent="0.35">
      <c r="B648" s="359" t="s">
        <v>1087</v>
      </c>
      <c r="C648" s="348">
        <v>2021</v>
      </c>
      <c r="D648" s="257" t="s">
        <v>44</v>
      </c>
      <c r="E648" s="257" t="s">
        <v>46</v>
      </c>
      <c r="F648" s="257" t="s">
        <v>15</v>
      </c>
      <c r="G648" s="257" t="s">
        <v>16</v>
      </c>
      <c r="H648" s="309">
        <v>38</v>
      </c>
    </row>
    <row r="649" spans="2:8" ht="14.5" x14ac:dyDescent="0.35">
      <c r="B649" s="359" t="s">
        <v>1087</v>
      </c>
      <c r="C649" s="348">
        <v>2021</v>
      </c>
      <c r="D649" s="257" t="s">
        <v>44</v>
      </c>
      <c r="E649" s="257" t="s">
        <v>46</v>
      </c>
      <c r="F649" s="257" t="s">
        <v>15</v>
      </c>
      <c r="G649" s="257" t="s">
        <v>42</v>
      </c>
      <c r="H649" s="309">
        <v>22</v>
      </c>
    </row>
    <row r="650" spans="2:8" ht="24.75" customHeight="1" x14ac:dyDescent="0.35">
      <c r="B650" s="492" t="s">
        <v>1154</v>
      </c>
      <c r="C650" s="1024">
        <v>2021</v>
      </c>
      <c r="D650" s="349" t="s">
        <v>43</v>
      </c>
      <c r="E650" s="349" t="s">
        <v>41</v>
      </c>
      <c r="F650" s="349" t="s">
        <v>14</v>
      </c>
      <c r="G650" s="349" t="s">
        <v>16</v>
      </c>
      <c r="H650" s="349">
        <v>27</v>
      </c>
    </row>
    <row r="651" spans="2:8" ht="14.5" x14ac:dyDescent="0.35">
      <c r="B651" s="492" t="s">
        <v>1154</v>
      </c>
      <c r="C651" s="1024">
        <v>2021</v>
      </c>
      <c r="D651" s="257" t="s">
        <v>43</v>
      </c>
      <c r="E651" s="257" t="s">
        <v>41</v>
      </c>
      <c r="F651" s="257" t="s">
        <v>14</v>
      </c>
      <c r="G651" s="257" t="s">
        <v>42</v>
      </c>
      <c r="H651" s="309">
        <v>0</v>
      </c>
    </row>
    <row r="652" spans="2:8" ht="14.5" x14ac:dyDescent="0.35">
      <c r="B652" s="492" t="s">
        <v>1154</v>
      </c>
      <c r="C652" s="1024">
        <v>2021</v>
      </c>
      <c r="D652" s="257" t="s">
        <v>43</v>
      </c>
      <c r="E652" s="257" t="s">
        <v>41</v>
      </c>
      <c r="F652" s="257" t="s">
        <v>15</v>
      </c>
      <c r="G652" s="257" t="s">
        <v>16</v>
      </c>
      <c r="H652" s="309">
        <v>0</v>
      </c>
    </row>
    <row r="653" spans="2:8" ht="14.5" x14ac:dyDescent="0.35">
      <c r="B653" s="492" t="s">
        <v>1154</v>
      </c>
      <c r="C653" s="1024">
        <v>2021</v>
      </c>
      <c r="D653" s="257" t="s">
        <v>43</v>
      </c>
      <c r="E653" s="257" t="s">
        <v>41</v>
      </c>
      <c r="F653" s="257" t="s">
        <v>15</v>
      </c>
      <c r="G653" s="257" t="s">
        <v>42</v>
      </c>
      <c r="H653" s="309">
        <v>0</v>
      </c>
    </row>
    <row r="654" spans="2:8" ht="14.5" x14ac:dyDescent="0.35">
      <c r="B654" s="492" t="s">
        <v>1154</v>
      </c>
      <c r="C654" s="1024">
        <v>2021</v>
      </c>
      <c r="D654" s="257" t="s">
        <v>43</v>
      </c>
      <c r="E654" s="257" t="s">
        <v>45</v>
      </c>
      <c r="F654" s="257" t="s">
        <v>14</v>
      </c>
      <c r="G654" s="257" t="s">
        <v>16</v>
      </c>
      <c r="H654" s="309">
        <v>0</v>
      </c>
    </row>
    <row r="655" spans="2:8" ht="14.5" x14ac:dyDescent="0.35">
      <c r="B655" s="492" t="s">
        <v>1154</v>
      </c>
      <c r="C655" s="1024">
        <v>2021</v>
      </c>
      <c r="D655" s="257" t="s">
        <v>43</v>
      </c>
      <c r="E655" s="257" t="s">
        <v>45</v>
      </c>
      <c r="F655" s="257" t="s">
        <v>14</v>
      </c>
      <c r="G655" s="257" t="s">
        <v>42</v>
      </c>
      <c r="H655" s="309">
        <v>0</v>
      </c>
    </row>
    <row r="656" spans="2:8" ht="14.5" x14ac:dyDescent="0.35">
      <c r="B656" s="492" t="s">
        <v>1154</v>
      </c>
      <c r="C656" s="1024">
        <v>2021</v>
      </c>
      <c r="D656" s="257" t="s">
        <v>43</v>
      </c>
      <c r="E656" s="257" t="s">
        <v>45</v>
      </c>
      <c r="F656" s="257" t="s">
        <v>15</v>
      </c>
      <c r="G656" s="257" t="s">
        <v>16</v>
      </c>
      <c r="H656" s="309">
        <v>0</v>
      </c>
    </row>
    <row r="657" spans="2:8" ht="14.5" x14ac:dyDescent="0.35">
      <c r="B657" s="492" t="s">
        <v>1154</v>
      </c>
      <c r="C657" s="1024">
        <v>2021</v>
      </c>
      <c r="D657" s="257" t="s">
        <v>43</v>
      </c>
      <c r="E657" s="257" t="s">
        <v>45</v>
      </c>
      <c r="F657" s="257" t="s">
        <v>15</v>
      </c>
      <c r="G657" s="257" t="s">
        <v>42</v>
      </c>
      <c r="H657" s="309">
        <v>0</v>
      </c>
    </row>
    <row r="658" spans="2:8" ht="14.5" x14ac:dyDescent="0.35">
      <c r="B658" s="492" t="s">
        <v>1154</v>
      </c>
      <c r="C658" s="1024">
        <v>2021</v>
      </c>
      <c r="D658" s="257" t="s">
        <v>43</v>
      </c>
      <c r="E658" s="257" t="s">
        <v>46</v>
      </c>
      <c r="F658" s="257" t="s">
        <v>14</v>
      </c>
      <c r="G658" s="257" t="s">
        <v>16</v>
      </c>
      <c r="H658" s="309">
        <v>186</v>
      </c>
    </row>
    <row r="659" spans="2:8" ht="14.5" x14ac:dyDescent="0.35">
      <c r="B659" s="492" t="s">
        <v>1154</v>
      </c>
      <c r="C659" s="1024">
        <v>2021</v>
      </c>
      <c r="D659" s="257" t="s">
        <v>43</v>
      </c>
      <c r="E659" s="257" t="s">
        <v>46</v>
      </c>
      <c r="F659" s="257" t="s">
        <v>14</v>
      </c>
      <c r="G659" s="257" t="s">
        <v>42</v>
      </c>
      <c r="H659" s="309">
        <v>3</v>
      </c>
    </row>
    <row r="660" spans="2:8" ht="14.5" x14ac:dyDescent="0.35">
      <c r="B660" s="492" t="s">
        <v>1154</v>
      </c>
      <c r="C660" s="1024">
        <v>2021</v>
      </c>
      <c r="D660" s="257" t="s">
        <v>43</v>
      </c>
      <c r="E660" s="257" t="s">
        <v>46</v>
      </c>
      <c r="F660" s="257" t="s">
        <v>15</v>
      </c>
      <c r="G660" s="257" t="s">
        <v>16</v>
      </c>
      <c r="H660" s="309">
        <v>0</v>
      </c>
    </row>
    <row r="661" spans="2:8" ht="14.5" x14ac:dyDescent="0.35">
      <c r="B661" s="492" t="s">
        <v>1154</v>
      </c>
      <c r="C661" s="1024">
        <v>2021</v>
      </c>
      <c r="D661" s="257" t="s">
        <v>43</v>
      </c>
      <c r="E661" s="257" t="s">
        <v>46</v>
      </c>
      <c r="F661" s="257" t="s">
        <v>15</v>
      </c>
      <c r="G661" s="257" t="s">
        <v>42</v>
      </c>
      <c r="H661" s="309">
        <v>0</v>
      </c>
    </row>
    <row r="662" spans="2:8" ht="14.5" x14ac:dyDescent="0.35">
      <c r="B662" s="492" t="s">
        <v>1154</v>
      </c>
      <c r="C662" s="1024">
        <v>2021</v>
      </c>
      <c r="D662" s="309" t="s">
        <v>44</v>
      </c>
      <c r="E662" s="309" t="s">
        <v>41</v>
      </c>
      <c r="F662" s="309" t="s">
        <v>14</v>
      </c>
      <c r="G662" s="309" t="s">
        <v>16</v>
      </c>
      <c r="H662" s="309">
        <v>80</v>
      </c>
    </row>
    <row r="663" spans="2:8" ht="14.5" x14ac:dyDescent="0.35">
      <c r="B663" s="492" t="s">
        <v>1154</v>
      </c>
      <c r="C663" s="1024">
        <v>2021</v>
      </c>
      <c r="D663" s="257" t="s">
        <v>44</v>
      </c>
      <c r="E663" s="257" t="s">
        <v>41</v>
      </c>
      <c r="F663" s="257" t="s">
        <v>14</v>
      </c>
      <c r="G663" s="257" t="s">
        <v>42</v>
      </c>
      <c r="H663" s="309">
        <v>41</v>
      </c>
    </row>
    <row r="664" spans="2:8" ht="14.5" x14ac:dyDescent="0.35">
      <c r="B664" s="492" t="s">
        <v>1154</v>
      </c>
      <c r="C664" s="1024">
        <v>2021</v>
      </c>
      <c r="D664" s="257" t="s">
        <v>44</v>
      </c>
      <c r="E664" s="257" t="s">
        <v>41</v>
      </c>
      <c r="F664" s="257" t="s">
        <v>15</v>
      </c>
      <c r="G664" s="257" t="s">
        <v>16</v>
      </c>
      <c r="H664" s="309">
        <v>8</v>
      </c>
    </row>
    <row r="665" spans="2:8" ht="14.5" x14ac:dyDescent="0.35">
      <c r="B665" s="492" t="s">
        <v>1154</v>
      </c>
      <c r="C665" s="1024">
        <v>2021</v>
      </c>
      <c r="D665" s="257" t="s">
        <v>44</v>
      </c>
      <c r="E665" s="257" t="s">
        <v>41</v>
      </c>
      <c r="F665" s="257" t="s">
        <v>15</v>
      </c>
      <c r="G665" s="257" t="s">
        <v>42</v>
      </c>
      <c r="H665" s="309">
        <v>0</v>
      </c>
    </row>
    <row r="666" spans="2:8" ht="14.5" x14ac:dyDescent="0.35">
      <c r="B666" s="492" t="s">
        <v>1154</v>
      </c>
      <c r="C666" s="1024">
        <v>2021</v>
      </c>
      <c r="D666" s="257" t="s">
        <v>44</v>
      </c>
      <c r="E666" s="257" t="s">
        <v>45</v>
      </c>
      <c r="F666" s="257" t="s">
        <v>14</v>
      </c>
      <c r="G666" s="257" t="s">
        <v>16</v>
      </c>
      <c r="H666" s="309">
        <v>0</v>
      </c>
    </row>
    <row r="667" spans="2:8" ht="14.5" x14ac:dyDescent="0.35">
      <c r="B667" s="492" t="s">
        <v>1154</v>
      </c>
      <c r="C667" s="1024">
        <v>2021</v>
      </c>
      <c r="D667" s="257" t="s">
        <v>44</v>
      </c>
      <c r="E667" s="257" t="s">
        <v>45</v>
      </c>
      <c r="F667" s="257" t="s">
        <v>14</v>
      </c>
      <c r="G667" s="257" t="s">
        <v>42</v>
      </c>
      <c r="H667" s="309">
        <v>1</v>
      </c>
    </row>
    <row r="668" spans="2:8" ht="14.5" x14ac:dyDescent="0.35">
      <c r="B668" s="492" t="s">
        <v>1154</v>
      </c>
      <c r="C668" s="1024">
        <v>2021</v>
      </c>
      <c r="D668" s="257" t="s">
        <v>44</v>
      </c>
      <c r="E668" s="257" t="s">
        <v>45</v>
      </c>
      <c r="F668" s="257" t="s">
        <v>15</v>
      </c>
      <c r="G668" s="257" t="s">
        <v>16</v>
      </c>
      <c r="H668" s="309">
        <v>0</v>
      </c>
    </row>
    <row r="669" spans="2:8" ht="14.5" x14ac:dyDescent="0.35">
      <c r="B669" s="492" t="s">
        <v>1154</v>
      </c>
      <c r="C669" s="1024">
        <v>2021</v>
      </c>
      <c r="D669" s="257" t="s">
        <v>44</v>
      </c>
      <c r="E669" s="257" t="s">
        <v>45</v>
      </c>
      <c r="F669" s="257" t="s">
        <v>15</v>
      </c>
      <c r="G669" s="257" t="s">
        <v>42</v>
      </c>
      <c r="H669" s="309">
        <v>0</v>
      </c>
    </row>
    <row r="670" spans="2:8" ht="14.5" x14ac:dyDescent="0.35">
      <c r="B670" s="492" t="s">
        <v>1154</v>
      </c>
      <c r="C670" s="1024">
        <v>2021</v>
      </c>
      <c r="D670" s="257" t="s">
        <v>44</v>
      </c>
      <c r="E670" s="257" t="s">
        <v>46</v>
      </c>
      <c r="F670" s="257" t="s">
        <v>14</v>
      </c>
      <c r="G670" s="257" t="s">
        <v>16</v>
      </c>
      <c r="H670" s="309">
        <v>77</v>
      </c>
    </row>
    <row r="671" spans="2:8" ht="14.5" x14ac:dyDescent="0.35">
      <c r="B671" s="492" t="s">
        <v>1154</v>
      </c>
      <c r="C671" s="1024">
        <v>2021</v>
      </c>
      <c r="D671" s="257" t="s">
        <v>44</v>
      </c>
      <c r="E671" s="257" t="s">
        <v>46</v>
      </c>
      <c r="F671" s="257" t="s">
        <v>14</v>
      </c>
      <c r="G671" s="257" t="s">
        <v>42</v>
      </c>
      <c r="H671" s="309">
        <v>21</v>
      </c>
    </row>
    <row r="672" spans="2:8" ht="14.5" x14ac:dyDescent="0.35">
      <c r="B672" s="492" t="s">
        <v>1154</v>
      </c>
      <c r="C672" s="1024">
        <v>2021</v>
      </c>
      <c r="D672" s="257" t="s">
        <v>44</v>
      </c>
      <c r="E672" s="257" t="s">
        <v>46</v>
      </c>
      <c r="F672" s="257" t="s">
        <v>15</v>
      </c>
      <c r="G672" s="257" t="s">
        <v>16</v>
      </c>
      <c r="H672" s="309">
        <v>0</v>
      </c>
    </row>
    <row r="673" spans="2:8" ht="14.5" x14ac:dyDescent="0.35">
      <c r="B673" s="492" t="s">
        <v>1154</v>
      </c>
      <c r="C673" s="1024">
        <v>2021</v>
      </c>
      <c r="D673" s="257" t="s">
        <v>44</v>
      </c>
      <c r="E673" s="257" t="s">
        <v>46</v>
      </c>
      <c r="F673" s="257" t="s">
        <v>15</v>
      </c>
      <c r="G673" s="257" t="s">
        <v>42</v>
      </c>
      <c r="H673" s="309">
        <v>0</v>
      </c>
    </row>
    <row r="674" spans="2:8" ht="27.75" customHeight="1" x14ac:dyDescent="0.35">
      <c r="B674" s="519" t="s">
        <v>1272</v>
      </c>
      <c r="C674" s="348">
        <v>2021</v>
      </c>
      <c r="D674" s="349" t="s">
        <v>43</v>
      </c>
      <c r="E674" s="349" t="s">
        <v>41</v>
      </c>
      <c r="F674" s="349" t="s">
        <v>14</v>
      </c>
      <c r="G674" s="349" t="s">
        <v>16</v>
      </c>
      <c r="H674" s="349">
        <v>205</v>
      </c>
    </row>
    <row r="675" spans="2:8" ht="14.5" x14ac:dyDescent="0.35">
      <c r="B675" s="519" t="s">
        <v>1272</v>
      </c>
      <c r="C675" s="348">
        <v>2021</v>
      </c>
      <c r="D675" s="257" t="s">
        <v>43</v>
      </c>
      <c r="E675" s="257" t="s">
        <v>41</v>
      </c>
      <c r="F675" s="257" t="s">
        <v>14</v>
      </c>
      <c r="G675" s="257" t="s">
        <v>42</v>
      </c>
      <c r="H675" s="309">
        <v>26</v>
      </c>
    </row>
    <row r="676" spans="2:8" ht="14.5" x14ac:dyDescent="0.35">
      <c r="B676" s="519" t="s">
        <v>1272</v>
      </c>
      <c r="C676" s="348">
        <v>2021</v>
      </c>
      <c r="D676" s="257" t="s">
        <v>43</v>
      </c>
      <c r="E676" s="257" t="s">
        <v>41</v>
      </c>
      <c r="F676" s="257" t="s">
        <v>15</v>
      </c>
      <c r="G676" s="257" t="s">
        <v>16</v>
      </c>
      <c r="H676" s="309">
        <v>2</v>
      </c>
    </row>
    <row r="677" spans="2:8" ht="14.5" x14ac:dyDescent="0.35">
      <c r="B677" s="519" t="s">
        <v>1272</v>
      </c>
      <c r="C677" s="348">
        <v>2021</v>
      </c>
      <c r="D677" s="257" t="s">
        <v>43</v>
      </c>
      <c r="E677" s="257" t="s">
        <v>41</v>
      </c>
      <c r="F677" s="257" t="s">
        <v>15</v>
      </c>
      <c r="G677" s="257" t="s">
        <v>42</v>
      </c>
      <c r="H677" s="309">
        <v>0</v>
      </c>
    </row>
    <row r="678" spans="2:8" ht="14.5" x14ac:dyDescent="0.35">
      <c r="B678" s="519" t="s">
        <v>1272</v>
      </c>
      <c r="C678" s="348">
        <v>2021</v>
      </c>
      <c r="D678" s="257" t="s">
        <v>43</v>
      </c>
      <c r="E678" s="257" t="s">
        <v>45</v>
      </c>
      <c r="F678" s="257" t="s">
        <v>14</v>
      </c>
      <c r="G678" s="257" t="s">
        <v>16</v>
      </c>
      <c r="H678" s="309">
        <v>24</v>
      </c>
    </row>
    <row r="679" spans="2:8" ht="14.5" x14ac:dyDescent="0.35">
      <c r="B679" s="519" t="s">
        <v>1272</v>
      </c>
      <c r="C679" s="348">
        <v>2021</v>
      </c>
      <c r="D679" s="257" t="s">
        <v>43</v>
      </c>
      <c r="E679" s="257" t="s">
        <v>45</v>
      </c>
      <c r="F679" s="257" t="s">
        <v>14</v>
      </c>
      <c r="G679" s="257" t="s">
        <v>42</v>
      </c>
      <c r="H679" s="309">
        <v>4</v>
      </c>
    </row>
    <row r="680" spans="2:8" ht="14.5" x14ac:dyDescent="0.35">
      <c r="B680" s="519" t="s">
        <v>1272</v>
      </c>
      <c r="C680" s="348">
        <v>2021</v>
      </c>
      <c r="D680" s="257" t="s">
        <v>43</v>
      </c>
      <c r="E680" s="257" t="s">
        <v>45</v>
      </c>
      <c r="F680" s="257" t="s">
        <v>15</v>
      </c>
      <c r="G680" s="257" t="s">
        <v>16</v>
      </c>
      <c r="H680" s="309">
        <v>0</v>
      </c>
    </row>
    <row r="681" spans="2:8" ht="14.5" x14ac:dyDescent="0.35">
      <c r="B681" s="519" t="s">
        <v>1272</v>
      </c>
      <c r="C681" s="348">
        <v>2021</v>
      </c>
      <c r="D681" s="257" t="s">
        <v>43</v>
      </c>
      <c r="E681" s="257" t="s">
        <v>45</v>
      </c>
      <c r="F681" s="257" t="s">
        <v>15</v>
      </c>
      <c r="G681" s="257" t="s">
        <v>42</v>
      </c>
      <c r="H681" s="309">
        <v>0</v>
      </c>
    </row>
    <row r="682" spans="2:8" ht="14.5" x14ac:dyDescent="0.35">
      <c r="B682" s="519" t="s">
        <v>1272</v>
      </c>
      <c r="C682" s="348">
        <v>2021</v>
      </c>
      <c r="D682" s="257" t="s">
        <v>43</v>
      </c>
      <c r="E682" s="257" t="s">
        <v>46</v>
      </c>
      <c r="F682" s="257" t="s">
        <v>14</v>
      </c>
      <c r="G682" s="257" t="s">
        <v>16</v>
      </c>
      <c r="H682" s="309">
        <v>328</v>
      </c>
    </row>
    <row r="683" spans="2:8" ht="14.5" x14ac:dyDescent="0.35">
      <c r="B683" s="519" t="s">
        <v>1272</v>
      </c>
      <c r="C683" s="348">
        <v>2021</v>
      </c>
      <c r="D683" s="257" t="s">
        <v>43</v>
      </c>
      <c r="E683" s="257" t="s">
        <v>46</v>
      </c>
      <c r="F683" s="257" t="s">
        <v>14</v>
      </c>
      <c r="G683" s="257" t="s">
        <v>42</v>
      </c>
      <c r="H683" s="309">
        <v>33</v>
      </c>
    </row>
    <row r="684" spans="2:8" ht="14.5" x14ac:dyDescent="0.35">
      <c r="B684" s="519" t="s">
        <v>1272</v>
      </c>
      <c r="C684" s="348">
        <v>2021</v>
      </c>
      <c r="D684" s="257" t="s">
        <v>43</v>
      </c>
      <c r="E684" s="257" t="s">
        <v>46</v>
      </c>
      <c r="F684" s="257" t="s">
        <v>15</v>
      </c>
      <c r="G684" s="257" t="s">
        <v>16</v>
      </c>
      <c r="H684" s="309">
        <v>0</v>
      </c>
    </row>
    <row r="685" spans="2:8" ht="14.5" x14ac:dyDescent="0.35">
      <c r="B685" s="519" t="s">
        <v>1272</v>
      </c>
      <c r="C685" s="348">
        <v>2021</v>
      </c>
      <c r="D685" s="257" t="s">
        <v>43</v>
      </c>
      <c r="E685" s="257" t="s">
        <v>46</v>
      </c>
      <c r="F685" s="257" t="s">
        <v>15</v>
      </c>
      <c r="G685" s="257" t="s">
        <v>42</v>
      </c>
      <c r="H685" s="309">
        <v>0</v>
      </c>
    </row>
    <row r="686" spans="2:8" ht="14.5" x14ac:dyDescent="0.35">
      <c r="B686" s="519" t="s">
        <v>1272</v>
      </c>
      <c r="C686" s="348">
        <v>2021</v>
      </c>
      <c r="D686" s="309" t="s">
        <v>44</v>
      </c>
      <c r="E686" s="309" t="s">
        <v>41</v>
      </c>
      <c r="F686" s="309" t="s">
        <v>14</v>
      </c>
      <c r="G686" s="309" t="s">
        <v>16</v>
      </c>
      <c r="H686" s="309">
        <v>86</v>
      </c>
    </row>
    <row r="687" spans="2:8" ht="14.5" x14ac:dyDescent="0.35">
      <c r="B687" s="519" t="s">
        <v>1272</v>
      </c>
      <c r="C687" s="348">
        <v>2021</v>
      </c>
      <c r="D687" s="257" t="s">
        <v>44</v>
      </c>
      <c r="E687" s="257" t="s">
        <v>41</v>
      </c>
      <c r="F687" s="257" t="s">
        <v>14</v>
      </c>
      <c r="G687" s="257" t="s">
        <v>42</v>
      </c>
      <c r="H687" s="309">
        <v>83</v>
      </c>
    </row>
    <row r="688" spans="2:8" ht="14.5" x14ac:dyDescent="0.35">
      <c r="B688" s="519" t="s">
        <v>1272</v>
      </c>
      <c r="C688" s="348">
        <v>2021</v>
      </c>
      <c r="D688" s="257" t="s">
        <v>44</v>
      </c>
      <c r="E688" s="257" t="s">
        <v>41</v>
      </c>
      <c r="F688" s="257" t="s">
        <v>15</v>
      </c>
      <c r="G688" s="257" t="s">
        <v>16</v>
      </c>
      <c r="H688" s="309">
        <v>7</v>
      </c>
    </row>
    <row r="689" spans="2:8" ht="14.5" x14ac:dyDescent="0.35">
      <c r="B689" s="519" t="s">
        <v>1272</v>
      </c>
      <c r="C689" s="348">
        <v>2021</v>
      </c>
      <c r="D689" s="257" t="s">
        <v>44</v>
      </c>
      <c r="E689" s="257" t="s">
        <v>41</v>
      </c>
      <c r="F689" s="257" t="s">
        <v>15</v>
      </c>
      <c r="G689" s="257" t="s">
        <v>42</v>
      </c>
      <c r="H689" s="309">
        <v>0</v>
      </c>
    </row>
    <row r="690" spans="2:8" ht="14.5" x14ac:dyDescent="0.35">
      <c r="B690" s="519" t="s">
        <v>1272</v>
      </c>
      <c r="C690" s="348">
        <v>2021</v>
      </c>
      <c r="D690" s="257" t="s">
        <v>44</v>
      </c>
      <c r="E690" s="257" t="s">
        <v>45</v>
      </c>
      <c r="F690" s="257" t="s">
        <v>14</v>
      </c>
      <c r="G690" s="257" t="s">
        <v>16</v>
      </c>
      <c r="H690" s="309">
        <v>3</v>
      </c>
    </row>
    <row r="691" spans="2:8" ht="14.5" x14ac:dyDescent="0.35">
      <c r="B691" s="519" t="s">
        <v>1272</v>
      </c>
      <c r="C691" s="348">
        <v>2021</v>
      </c>
      <c r="D691" s="257" t="s">
        <v>44</v>
      </c>
      <c r="E691" s="257" t="s">
        <v>45</v>
      </c>
      <c r="F691" s="257" t="s">
        <v>14</v>
      </c>
      <c r="G691" s="257" t="s">
        <v>42</v>
      </c>
      <c r="H691" s="309">
        <v>6</v>
      </c>
    </row>
    <row r="692" spans="2:8" ht="14.5" x14ac:dyDescent="0.35">
      <c r="B692" s="519" t="s">
        <v>1272</v>
      </c>
      <c r="C692" s="348">
        <v>2021</v>
      </c>
      <c r="D692" s="257" t="s">
        <v>44</v>
      </c>
      <c r="E692" s="257" t="s">
        <v>45</v>
      </c>
      <c r="F692" s="257" t="s">
        <v>15</v>
      </c>
      <c r="G692" s="257" t="s">
        <v>16</v>
      </c>
      <c r="H692" s="309">
        <v>0</v>
      </c>
    </row>
    <row r="693" spans="2:8" ht="14.5" x14ac:dyDescent="0.35">
      <c r="B693" s="519" t="s">
        <v>1272</v>
      </c>
      <c r="C693" s="348">
        <v>2021</v>
      </c>
      <c r="D693" s="257" t="s">
        <v>44</v>
      </c>
      <c r="E693" s="257" t="s">
        <v>45</v>
      </c>
      <c r="F693" s="257" t="s">
        <v>15</v>
      </c>
      <c r="G693" s="257" t="s">
        <v>42</v>
      </c>
      <c r="H693" s="309">
        <v>0</v>
      </c>
    </row>
    <row r="694" spans="2:8" ht="14.5" x14ac:dyDescent="0.35">
      <c r="B694" s="519" t="s">
        <v>1272</v>
      </c>
      <c r="C694" s="348">
        <v>2021</v>
      </c>
      <c r="D694" s="257" t="s">
        <v>44</v>
      </c>
      <c r="E694" s="257" t="s">
        <v>46</v>
      </c>
      <c r="F694" s="257" t="s">
        <v>14</v>
      </c>
      <c r="G694" s="257" t="s">
        <v>16</v>
      </c>
      <c r="H694" s="309">
        <v>33</v>
      </c>
    </row>
    <row r="695" spans="2:8" ht="14.5" x14ac:dyDescent="0.35">
      <c r="B695" s="519" t="s">
        <v>1272</v>
      </c>
      <c r="C695" s="348">
        <v>2021</v>
      </c>
      <c r="D695" s="257" t="s">
        <v>44</v>
      </c>
      <c r="E695" s="257" t="s">
        <v>46</v>
      </c>
      <c r="F695" s="257" t="s">
        <v>14</v>
      </c>
      <c r="G695" s="257" t="s">
        <v>42</v>
      </c>
      <c r="H695" s="309">
        <v>27</v>
      </c>
    </row>
    <row r="696" spans="2:8" ht="14.5" x14ac:dyDescent="0.35">
      <c r="B696" s="519" t="s">
        <v>1272</v>
      </c>
      <c r="C696" s="348">
        <v>2021</v>
      </c>
      <c r="D696" s="257" t="s">
        <v>44</v>
      </c>
      <c r="E696" s="257" t="s">
        <v>46</v>
      </c>
      <c r="F696" s="257" t="s">
        <v>15</v>
      </c>
      <c r="G696" s="257" t="s">
        <v>16</v>
      </c>
      <c r="H696" s="309">
        <v>0</v>
      </c>
    </row>
    <row r="697" spans="2:8" ht="14.5" x14ac:dyDescent="0.35">
      <c r="B697" s="519" t="s">
        <v>1272</v>
      </c>
      <c r="C697" s="348">
        <v>2021</v>
      </c>
      <c r="D697" s="257" t="s">
        <v>44</v>
      </c>
      <c r="E697" s="257" t="s">
        <v>46</v>
      </c>
      <c r="F697" s="257" t="s">
        <v>15</v>
      </c>
      <c r="G697" s="257" t="s">
        <v>42</v>
      </c>
      <c r="H697" s="309">
        <v>0</v>
      </c>
    </row>
    <row r="698" spans="2:8" ht="14.5" x14ac:dyDescent="0.35">
      <c r="B698" s="541" t="s">
        <v>1305</v>
      </c>
      <c r="C698" s="348">
        <v>2021</v>
      </c>
      <c r="D698" s="349" t="s">
        <v>43</v>
      </c>
      <c r="E698" s="349" t="s">
        <v>41</v>
      </c>
      <c r="F698" s="349" t="s">
        <v>14</v>
      </c>
      <c r="G698" s="349" t="s">
        <v>16</v>
      </c>
      <c r="H698" s="349">
        <v>94</v>
      </c>
    </row>
    <row r="699" spans="2:8" ht="14.5" x14ac:dyDescent="0.35">
      <c r="B699" s="541" t="s">
        <v>1305</v>
      </c>
      <c r="C699" s="348">
        <v>2021</v>
      </c>
      <c r="D699" s="257" t="s">
        <v>43</v>
      </c>
      <c r="E699" s="257" t="s">
        <v>41</v>
      </c>
      <c r="F699" s="257" t="s">
        <v>14</v>
      </c>
      <c r="G699" s="257" t="s">
        <v>42</v>
      </c>
      <c r="H699" s="309">
        <v>0</v>
      </c>
    </row>
    <row r="700" spans="2:8" ht="14.5" x14ac:dyDescent="0.35">
      <c r="B700" s="541" t="s">
        <v>1305</v>
      </c>
      <c r="C700" s="348">
        <v>2021</v>
      </c>
      <c r="D700" s="257" t="s">
        <v>43</v>
      </c>
      <c r="E700" s="257" t="s">
        <v>41</v>
      </c>
      <c r="F700" s="257" t="s">
        <v>15</v>
      </c>
      <c r="G700" s="257" t="s">
        <v>16</v>
      </c>
      <c r="H700" s="309">
        <v>0</v>
      </c>
    </row>
    <row r="701" spans="2:8" ht="14.5" x14ac:dyDescent="0.35">
      <c r="B701" s="541" t="s">
        <v>1305</v>
      </c>
      <c r="C701" s="348">
        <v>2021</v>
      </c>
      <c r="D701" s="257" t="s">
        <v>43</v>
      </c>
      <c r="E701" s="257" t="s">
        <v>41</v>
      </c>
      <c r="F701" s="257" t="s">
        <v>15</v>
      </c>
      <c r="G701" s="257" t="s">
        <v>42</v>
      </c>
      <c r="H701" s="309">
        <v>0</v>
      </c>
    </row>
    <row r="702" spans="2:8" ht="14.5" x14ac:dyDescent="0.35">
      <c r="B702" s="541" t="s">
        <v>1305</v>
      </c>
      <c r="C702" s="348">
        <v>2021</v>
      </c>
      <c r="D702" s="257" t="s">
        <v>43</v>
      </c>
      <c r="E702" s="257" t="s">
        <v>45</v>
      </c>
      <c r="F702" s="257" t="s">
        <v>14</v>
      </c>
      <c r="G702" s="257" t="s">
        <v>16</v>
      </c>
      <c r="H702" s="309">
        <v>4</v>
      </c>
    </row>
    <row r="703" spans="2:8" ht="14.5" x14ac:dyDescent="0.35">
      <c r="B703" s="541" t="s">
        <v>1305</v>
      </c>
      <c r="C703" s="348">
        <v>2021</v>
      </c>
      <c r="D703" s="257" t="s">
        <v>43</v>
      </c>
      <c r="E703" s="257" t="s">
        <v>45</v>
      </c>
      <c r="F703" s="257" t="s">
        <v>14</v>
      </c>
      <c r="G703" s="257" t="s">
        <v>42</v>
      </c>
      <c r="H703" s="309">
        <v>0</v>
      </c>
    </row>
    <row r="704" spans="2:8" ht="14.5" x14ac:dyDescent="0.35">
      <c r="B704" s="541" t="s">
        <v>1305</v>
      </c>
      <c r="C704" s="348">
        <v>2021</v>
      </c>
      <c r="D704" s="257" t="s">
        <v>43</v>
      </c>
      <c r="E704" s="257" t="s">
        <v>45</v>
      </c>
      <c r="F704" s="257" t="s">
        <v>15</v>
      </c>
      <c r="G704" s="257" t="s">
        <v>16</v>
      </c>
      <c r="H704" s="309">
        <v>0</v>
      </c>
    </row>
    <row r="705" spans="2:8" ht="14.5" x14ac:dyDescent="0.35">
      <c r="B705" s="541" t="s">
        <v>1305</v>
      </c>
      <c r="C705" s="348">
        <v>2021</v>
      </c>
      <c r="D705" s="257" t="s">
        <v>43</v>
      </c>
      <c r="E705" s="257" t="s">
        <v>45</v>
      </c>
      <c r="F705" s="257" t="s">
        <v>15</v>
      </c>
      <c r="G705" s="257" t="s">
        <v>42</v>
      </c>
      <c r="H705" s="309">
        <v>0</v>
      </c>
    </row>
    <row r="706" spans="2:8" ht="14.5" x14ac:dyDescent="0.35">
      <c r="B706" s="541" t="s">
        <v>1305</v>
      </c>
      <c r="C706" s="348">
        <v>2021</v>
      </c>
      <c r="D706" s="257" t="s">
        <v>43</v>
      </c>
      <c r="E706" s="257" t="s">
        <v>46</v>
      </c>
      <c r="F706" s="257" t="s">
        <v>14</v>
      </c>
      <c r="G706" s="257" t="s">
        <v>16</v>
      </c>
      <c r="H706" s="309">
        <v>151</v>
      </c>
    </row>
    <row r="707" spans="2:8" ht="14.5" x14ac:dyDescent="0.35">
      <c r="B707" s="541" t="s">
        <v>1305</v>
      </c>
      <c r="C707" s="348">
        <v>2021</v>
      </c>
      <c r="D707" s="257" t="s">
        <v>43</v>
      </c>
      <c r="E707" s="257" t="s">
        <v>46</v>
      </c>
      <c r="F707" s="257" t="s">
        <v>14</v>
      </c>
      <c r="G707" s="257" t="s">
        <v>42</v>
      </c>
      <c r="H707" s="309">
        <v>7</v>
      </c>
    </row>
    <row r="708" spans="2:8" ht="14.5" x14ac:dyDescent="0.35">
      <c r="B708" s="541" t="s">
        <v>1305</v>
      </c>
      <c r="C708" s="348">
        <v>2021</v>
      </c>
      <c r="D708" s="257" t="s">
        <v>43</v>
      </c>
      <c r="E708" s="257" t="s">
        <v>46</v>
      </c>
      <c r="F708" s="257" t="s">
        <v>15</v>
      </c>
      <c r="G708" s="257" t="s">
        <v>16</v>
      </c>
      <c r="H708" s="309">
        <v>0</v>
      </c>
    </row>
    <row r="709" spans="2:8" ht="14.5" x14ac:dyDescent="0.35">
      <c r="B709" s="541" t="s">
        <v>1305</v>
      </c>
      <c r="C709" s="348">
        <v>2021</v>
      </c>
      <c r="D709" s="257" t="s">
        <v>43</v>
      </c>
      <c r="E709" s="257" t="s">
        <v>46</v>
      </c>
      <c r="F709" s="257" t="s">
        <v>15</v>
      </c>
      <c r="G709" s="257" t="s">
        <v>42</v>
      </c>
      <c r="H709" s="309">
        <v>0</v>
      </c>
    </row>
    <row r="710" spans="2:8" ht="14.5" x14ac:dyDescent="0.35">
      <c r="B710" s="541" t="s">
        <v>1305</v>
      </c>
      <c r="C710" s="348">
        <v>2021</v>
      </c>
      <c r="D710" s="309" t="s">
        <v>44</v>
      </c>
      <c r="E710" s="309" t="s">
        <v>41</v>
      </c>
      <c r="F710" s="309" t="s">
        <v>14</v>
      </c>
      <c r="G710" s="309" t="s">
        <v>16</v>
      </c>
      <c r="H710" s="309">
        <v>44</v>
      </c>
    </row>
    <row r="711" spans="2:8" ht="14.5" x14ac:dyDescent="0.35">
      <c r="B711" s="541" t="s">
        <v>1305</v>
      </c>
      <c r="C711" s="348">
        <v>2021</v>
      </c>
      <c r="D711" s="257" t="s">
        <v>44</v>
      </c>
      <c r="E711" s="257" t="s">
        <v>41</v>
      </c>
      <c r="F711" s="257" t="s">
        <v>14</v>
      </c>
      <c r="G711" s="257" t="s">
        <v>42</v>
      </c>
      <c r="H711" s="309">
        <v>9</v>
      </c>
    </row>
    <row r="712" spans="2:8" ht="14.5" x14ac:dyDescent="0.35">
      <c r="B712" s="541" t="s">
        <v>1305</v>
      </c>
      <c r="C712" s="348">
        <v>2021</v>
      </c>
      <c r="D712" s="257" t="s">
        <v>44</v>
      </c>
      <c r="E712" s="257" t="s">
        <v>41</v>
      </c>
      <c r="F712" s="257" t="s">
        <v>15</v>
      </c>
      <c r="G712" s="257" t="s">
        <v>16</v>
      </c>
      <c r="H712" s="309">
        <v>0</v>
      </c>
    </row>
    <row r="713" spans="2:8" ht="14.5" x14ac:dyDescent="0.35">
      <c r="B713" s="541" t="s">
        <v>1305</v>
      </c>
      <c r="C713" s="348">
        <v>2021</v>
      </c>
      <c r="D713" s="257" t="s">
        <v>44</v>
      </c>
      <c r="E713" s="257" t="s">
        <v>41</v>
      </c>
      <c r="F713" s="257" t="s">
        <v>15</v>
      </c>
      <c r="G713" s="257" t="s">
        <v>42</v>
      </c>
      <c r="H713" s="309">
        <v>0</v>
      </c>
    </row>
    <row r="714" spans="2:8" ht="14.5" x14ac:dyDescent="0.35">
      <c r="B714" s="541" t="s">
        <v>1305</v>
      </c>
      <c r="C714" s="348">
        <v>2021</v>
      </c>
      <c r="D714" s="257" t="s">
        <v>44</v>
      </c>
      <c r="E714" s="257" t="s">
        <v>45</v>
      </c>
      <c r="F714" s="257" t="s">
        <v>14</v>
      </c>
      <c r="G714" s="257" t="s">
        <v>16</v>
      </c>
      <c r="H714" s="309">
        <v>0</v>
      </c>
    </row>
    <row r="715" spans="2:8" ht="14.5" x14ac:dyDescent="0.35">
      <c r="B715" s="541" t="s">
        <v>1305</v>
      </c>
      <c r="C715" s="348">
        <v>2021</v>
      </c>
      <c r="D715" s="257" t="s">
        <v>44</v>
      </c>
      <c r="E715" s="257" t="s">
        <v>45</v>
      </c>
      <c r="F715" s="257" t="s">
        <v>14</v>
      </c>
      <c r="G715" s="257" t="s">
        <v>42</v>
      </c>
      <c r="H715" s="309">
        <v>0</v>
      </c>
    </row>
    <row r="716" spans="2:8" ht="14.5" x14ac:dyDescent="0.35">
      <c r="B716" s="541" t="s">
        <v>1305</v>
      </c>
      <c r="C716" s="348">
        <v>2021</v>
      </c>
      <c r="D716" s="257" t="s">
        <v>44</v>
      </c>
      <c r="E716" s="257" t="s">
        <v>45</v>
      </c>
      <c r="F716" s="257" t="s">
        <v>15</v>
      </c>
      <c r="G716" s="257" t="s">
        <v>16</v>
      </c>
      <c r="H716" s="309">
        <v>0</v>
      </c>
    </row>
    <row r="717" spans="2:8" ht="14.5" x14ac:dyDescent="0.35">
      <c r="B717" s="541" t="s">
        <v>1305</v>
      </c>
      <c r="C717" s="348">
        <v>2021</v>
      </c>
      <c r="D717" s="257" t="s">
        <v>44</v>
      </c>
      <c r="E717" s="257" t="s">
        <v>45</v>
      </c>
      <c r="F717" s="257" t="s">
        <v>15</v>
      </c>
      <c r="G717" s="257" t="s">
        <v>42</v>
      </c>
      <c r="H717" s="309">
        <v>0</v>
      </c>
    </row>
    <row r="718" spans="2:8" ht="14.5" x14ac:dyDescent="0.35">
      <c r="B718" s="541" t="s">
        <v>1305</v>
      </c>
      <c r="C718" s="348">
        <v>2021</v>
      </c>
      <c r="D718" s="257" t="s">
        <v>44</v>
      </c>
      <c r="E718" s="257" t="s">
        <v>46</v>
      </c>
      <c r="F718" s="257" t="s">
        <v>14</v>
      </c>
      <c r="G718" s="257" t="s">
        <v>16</v>
      </c>
      <c r="H718" s="309">
        <v>11</v>
      </c>
    </row>
    <row r="719" spans="2:8" ht="14.5" x14ac:dyDescent="0.35">
      <c r="B719" s="541" t="s">
        <v>1305</v>
      </c>
      <c r="C719" s="348">
        <v>2021</v>
      </c>
      <c r="D719" s="257" t="s">
        <v>44</v>
      </c>
      <c r="E719" s="257" t="s">
        <v>46</v>
      </c>
      <c r="F719" s="257" t="s">
        <v>14</v>
      </c>
      <c r="G719" s="257" t="s">
        <v>42</v>
      </c>
      <c r="H719" s="309">
        <v>3</v>
      </c>
    </row>
    <row r="720" spans="2:8" ht="14.5" x14ac:dyDescent="0.35">
      <c r="B720" s="541" t="s">
        <v>1305</v>
      </c>
      <c r="C720" s="348">
        <v>2021</v>
      </c>
      <c r="D720" s="257" t="s">
        <v>44</v>
      </c>
      <c r="E720" s="257" t="s">
        <v>46</v>
      </c>
      <c r="F720" s="257" t="s">
        <v>15</v>
      </c>
      <c r="G720" s="257" t="s">
        <v>16</v>
      </c>
      <c r="H720" s="309">
        <v>0</v>
      </c>
    </row>
    <row r="721" spans="2:8" ht="14.5" x14ac:dyDescent="0.35">
      <c r="B721" s="541" t="s">
        <v>1305</v>
      </c>
      <c r="C721" s="348">
        <v>2021</v>
      </c>
      <c r="D721" s="257" t="s">
        <v>44</v>
      </c>
      <c r="E721" s="257" t="s">
        <v>46</v>
      </c>
      <c r="F721" s="257" t="s">
        <v>15</v>
      </c>
      <c r="G721" s="257" t="s">
        <v>42</v>
      </c>
      <c r="H721" s="309">
        <v>0</v>
      </c>
    </row>
    <row r="722" spans="2:8" ht="14.5" x14ac:dyDescent="0.35">
      <c r="B722" s="1027" t="s">
        <v>1342</v>
      </c>
      <c r="C722" s="348">
        <v>2021</v>
      </c>
      <c r="D722" s="349" t="s">
        <v>43</v>
      </c>
      <c r="E722" s="349" t="s">
        <v>41</v>
      </c>
      <c r="F722" s="349" t="s">
        <v>14</v>
      </c>
      <c r="G722" s="349" t="s">
        <v>16</v>
      </c>
      <c r="H722" s="349">
        <v>7</v>
      </c>
    </row>
    <row r="723" spans="2:8" ht="14.5" x14ac:dyDescent="0.35">
      <c r="B723" s="1027" t="s">
        <v>1342</v>
      </c>
      <c r="C723" s="348">
        <v>2021</v>
      </c>
      <c r="D723" s="257" t="s">
        <v>43</v>
      </c>
      <c r="E723" s="257" t="s">
        <v>41</v>
      </c>
      <c r="F723" s="257" t="s">
        <v>14</v>
      </c>
      <c r="G723" s="257" t="s">
        <v>42</v>
      </c>
      <c r="H723" s="309">
        <v>0</v>
      </c>
    </row>
    <row r="724" spans="2:8" ht="14.5" x14ac:dyDescent="0.35">
      <c r="B724" s="1027" t="s">
        <v>1342</v>
      </c>
      <c r="C724" s="348">
        <v>2021</v>
      </c>
      <c r="D724" s="257" t="s">
        <v>43</v>
      </c>
      <c r="E724" s="257" t="s">
        <v>41</v>
      </c>
      <c r="F724" s="257" t="s">
        <v>15</v>
      </c>
      <c r="G724" s="257" t="s">
        <v>16</v>
      </c>
      <c r="H724" s="309">
        <v>0</v>
      </c>
    </row>
    <row r="725" spans="2:8" ht="14.5" x14ac:dyDescent="0.35">
      <c r="B725" s="1027" t="s">
        <v>1342</v>
      </c>
      <c r="C725" s="348">
        <v>2021</v>
      </c>
      <c r="D725" s="257" t="s">
        <v>43</v>
      </c>
      <c r="E725" s="257" t="s">
        <v>41</v>
      </c>
      <c r="F725" s="257" t="s">
        <v>15</v>
      </c>
      <c r="G725" s="257" t="s">
        <v>42</v>
      </c>
      <c r="H725" s="309">
        <v>0</v>
      </c>
    </row>
    <row r="726" spans="2:8" ht="14.5" x14ac:dyDescent="0.35">
      <c r="B726" s="1027" t="s">
        <v>1342</v>
      </c>
      <c r="C726" s="348">
        <v>2021</v>
      </c>
      <c r="D726" s="257" t="s">
        <v>43</v>
      </c>
      <c r="E726" s="257" t="s">
        <v>45</v>
      </c>
      <c r="F726" s="257" t="s">
        <v>14</v>
      </c>
      <c r="G726" s="257" t="s">
        <v>16</v>
      </c>
      <c r="H726" s="309">
        <v>14</v>
      </c>
    </row>
    <row r="727" spans="2:8" ht="14.5" x14ac:dyDescent="0.35">
      <c r="B727" s="1027" t="s">
        <v>1342</v>
      </c>
      <c r="C727" s="348">
        <v>2021</v>
      </c>
      <c r="D727" s="257" t="s">
        <v>43</v>
      </c>
      <c r="E727" s="257" t="s">
        <v>45</v>
      </c>
      <c r="F727" s="257" t="s">
        <v>14</v>
      </c>
      <c r="G727" s="257" t="s">
        <v>42</v>
      </c>
      <c r="H727" s="309">
        <v>0</v>
      </c>
    </row>
    <row r="728" spans="2:8" ht="14.5" x14ac:dyDescent="0.35">
      <c r="B728" s="1027" t="s">
        <v>1342</v>
      </c>
      <c r="C728" s="348">
        <v>2021</v>
      </c>
      <c r="D728" s="257" t="s">
        <v>43</v>
      </c>
      <c r="E728" s="257" t="s">
        <v>45</v>
      </c>
      <c r="F728" s="257" t="s">
        <v>15</v>
      </c>
      <c r="G728" s="257" t="s">
        <v>16</v>
      </c>
      <c r="H728" s="309">
        <v>0</v>
      </c>
    </row>
    <row r="729" spans="2:8" ht="14.5" x14ac:dyDescent="0.35">
      <c r="B729" s="1027" t="s">
        <v>1342</v>
      </c>
      <c r="C729" s="348">
        <v>2021</v>
      </c>
      <c r="D729" s="257" t="s">
        <v>43</v>
      </c>
      <c r="E729" s="257" t="s">
        <v>45</v>
      </c>
      <c r="F729" s="257" t="s">
        <v>15</v>
      </c>
      <c r="G729" s="257" t="s">
        <v>42</v>
      </c>
      <c r="H729" s="309">
        <v>0</v>
      </c>
    </row>
    <row r="730" spans="2:8" ht="14.5" x14ac:dyDescent="0.35">
      <c r="B730" s="1027" t="s">
        <v>1342</v>
      </c>
      <c r="C730" s="348">
        <v>2021</v>
      </c>
      <c r="D730" s="257" t="s">
        <v>43</v>
      </c>
      <c r="E730" s="257" t="s">
        <v>46</v>
      </c>
      <c r="F730" s="257" t="s">
        <v>14</v>
      </c>
      <c r="G730" s="257" t="s">
        <v>16</v>
      </c>
      <c r="H730" s="309">
        <v>74</v>
      </c>
    </row>
    <row r="731" spans="2:8" ht="14.5" x14ac:dyDescent="0.35">
      <c r="B731" s="1027" t="s">
        <v>1342</v>
      </c>
      <c r="C731" s="348">
        <v>2021</v>
      </c>
      <c r="D731" s="257" t="s">
        <v>43</v>
      </c>
      <c r="E731" s="257" t="s">
        <v>46</v>
      </c>
      <c r="F731" s="257" t="s">
        <v>14</v>
      </c>
      <c r="G731" s="257" t="s">
        <v>42</v>
      </c>
      <c r="H731" s="309">
        <v>0</v>
      </c>
    </row>
    <row r="732" spans="2:8" ht="14.5" x14ac:dyDescent="0.35">
      <c r="B732" s="1027" t="s">
        <v>1342</v>
      </c>
      <c r="C732" s="348">
        <v>2021</v>
      </c>
      <c r="D732" s="257" t="s">
        <v>43</v>
      </c>
      <c r="E732" s="257" t="s">
        <v>46</v>
      </c>
      <c r="F732" s="257" t="s">
        <v>15</v>
      </c>
      <c r="G732" s="257" t="s">
        <v>16</v>
      </c>
      <c r="H732" s="309">
        <v>0</v>
      </c>
    </row>
    <row r="733" spans="2:8" ht="14.5" x14ac:dyDescent="0.35">
      <c r="B733" s="1027" t="s">
        <v>1342</v>
      </c>
      <c r="C733" s="348">
        <v>2021</v>
      </c>
      <c r="D733" s="257" t="s">
        <v>43</v>
      </c>
      <c r="E733" s="257" t="s">
        <v>46</v>
      </c>
      <c r="F733" s="257" t="s">
        <v>15</v>
      </c>
      <c r="G733" s="257" t="s">
        <v>42</v>
      </c>
      <c r="H733" s="309">
        <v>0</v>
      </c>
    </row>
    <row r="734" spans="2:8" ht="14.5" x14ac:dyDescent="0.35">
      <c r="B734" s="1027" t="s">
        <v>1342</v>
      </c>
      <c r="C734" s="348">
        <v>2021</v>
      </c>
      <c r="D734" s="309" t="s">
        <v>44</v>
      </c>
      <c r="E734" s="309" t="s">
        <v>41</v>
      </c>
      <c r="F734" s="309" t="s">
        <v>14</v>
      </c>
      <c r="G734" s="309" t="s">
        <v>16</v>
      </c>
      <c r="H734" s="309">
        <v>11</v>
      </c>
    </row>
    <row r="735" spans="2:8" ht="14.5" x14ac:dyDescent="0.35">
      <c r="B735" s="1027" t="s">
        <v>1342</v>
      </c>
      <c r="C735" s="348">
        <v>2021</v>
      </c>
      <c r="D735" s="257" t="s">
        <v>44</v>
      </c>
      <c r="E735" s="257" t="s">
        <v>41</v>
      </c>
      <c r="F735" s="257" t="s">
        <v>14</v>
      </c>
      <c r="G735" s="257" t="s">
        <v>42</v>
      </c>
      <c r="H735" s="309">
        <v>7</v>
      </c>
    </row>
    <row r="736" spans="2:8" ht="14.5" x14ac:dyDescent="0.35">
      <c r="B736" s="1027" t="s">
        <v>1342</v>
      </c>
      <c r="C736" s="348">
        <v>2021</v>
      </c>
      <c r="D736" s="257" t="s">
        <v>44</v>
      </c>
      <c r="E736" s="257" t="s">
        <v>41</v>
      </c>
      <c r="F736" s="257" t="s">
        <v>15</v>
      </c>
      <c r="G736" s="257" t="s">
        <v>16</v>
      </c>
      <c r="H736" s="309">
        <v>0</v>
      </c>
    </row>
    <row r="737" spans="2:8" ht="14.5" x14ac:dyDescent="0.35">
      <c r="B737" s="1027" t="s">
        <v>1342</v>
      </c>
      <c r="C737" s="348">
        <v>2021</v>
      </c>
      <c r="D737" s="257" t="s">
        <v>44</v>
      </c>
      <c r="E737" s="257" t="s">
        <v>41</v>
      </c>
      <c r="F737" s="257" t="s">
        <v>15</v>
      </c>
      <c r="G737" s="257" t="s">
        <v>42</v>
      </c>
      <c r="H737" s="309">
        <v>0</v>
      </c>
    </row>
    <row r="738" spans="2:8" ht="14.5" x14ac:dyDescent="0.35">
      <c r="B738" s="1027" t="s">
        <v>1342</v>
      </c>
      <c r="C738" s="348">
        <v>2021</v>
      </c>
      <c r="D738" s="257" t="s">
        <v>44</v>
      </c>
      <c r="E738" s="257" t="s">
        <v>45</v>
      </c>
      <c r="F738" s="257" t="s">
        <v>14</v>
      </c>
      <c r="G738" s="257" t="s">
        <v>16</v>
      </c>
      <c r="H738" s="309">
        <v>14</v>
      </c>
    </row>
    <row r="739" spans="2:8" ht="14.5" x14ac:dyDescent="0.35">
      <c r="B739" s="1027" t="s">
        <v>1342</v>
      </c>
      <c r="C739" s="348">
        <v>2021</v>
      </c>
      <c r="D739" s="257" t="s">
        <v>44</v>
      </c>
      <c r="E739" s="257" t="s">
        <v>45</v>
      </c>
      <c r="F739" s="257" t="s">
        <v>14</v>
      </c>
      <c r="G739" s="257" t="s">
        <v>42</v>
      </c>
      <c r="H739" s="309">
        <v>2</v>
      </c>
    </row>
    <row r="740" spans="2:8" ht="14.5" x14ac:dyDescent="0.35">
      <c r="B740" s="1027" t="s">
        <v>1342</v>
      </c>
      <c r="C740" s="348">
        <v>2021</v>
      </c>
      <c r="D740" s="257" t="s">
        <v>44</v>
      </c>
      <c r="E740" s="257" t="s">
        <v>45</v>
      </c>
      <c r="F740" s="257" t="s">
        <v>15</v>
      </c>
      <c r="G740" s="257" t="s">
        <v>16</v>
      </c>
      <c r="H740" s="309">
        <v>1</v>
      </c>
    </row>
    <row r="741" spans="2:8" ht="14.5" x14ac:dyDescent="0.35">
      <c r="B741" s="1027" t="s">
        <v>1342</v>
      </c>
      <c r="C741" s="348">
        <v>2021</v>
      </c>
      <c r="D741" s="257" t="s">
        <v>44</v>
      </c>
      <c r="E741" s="257" t="s">
        <v>45</v>
      </c>
      <c r="F741" s="257" t="s">
        <v>15</v>
      </c>
      <c r="G741" s="257" t="s">
        <v>42</v>
      </c>
      <c r="H741" s="309">
        <v>0</v>
      </c>
    </row>
    <row r="742" spans="2:8" ht="14.5" x14ac:dyDescent="0.35">
      <c r="B742" s="1027" t="s">
        <v>1342</v>
      </c>
      <c r="C742" s="348">
        <v>2021</v>
      </c>
      <c r="D742" s="257" t="s">
        <v>44</v>
      </c>
      <c r="E742" s="257" t="s">
        <v>46</v>
      </c>
      <c r="F742" s="257" t="s">
        <v>14</v>
      </c>
      <c r="G742" s="257" t="s">
        <v>16</v>
      </c>
      <c r="H742" s="309">
        <v>3</v>
      </c>
    </row>
    <row r="743" spans="2:8" ht="14.5" x14ac:dyDescent="0.35">
      <c r="B743" s="1027" t="s">
        <v>1342</v>
      </c>
      <c r="C743" s="348">
        <v>2021</v>
      </c>
      <c r="D743" s="257" t="s">
        <v>44</v>
      </c>
      <c r="E743" s="257" t="s">
        <v>46</v>
      </c>
      <c r="F743" s="257" t="s">
        <v>14</v>
      </c>
      <c r="G743" s="257" t="s">
        <v>42</v>
      </c>
      <c r="H743" s="309">
        <v>0</v>
      </c>
    </row>
    <row r="744" spans="2:8" ht="14.5" x14ac:dyDescent="0.35">
      <c r="B744" s="1027" t="s">
        <v>1342</v>
      </c>
      <c r="C744" s="348">
        <v>2021</v>
      </c>
      <c r="D744" s="257" t="s">
        <v>44</v>
      </c>
      <c r="E744" s="257" t="s">
        <v>46</v>
      </c>
      <c r="F744" s="257" t="s">
        <v>15</v>
      </c>
      <c r="G744" s="257" t="s">
        <v>16</v>
      </c>
      <c r="H744" s="309">
        <v>0</v>
      </c>
    </row>
    <row r="745" spans="2:8" ht="14.5" x14ac:dyDescent="0.35">
      <c r="B745" s="1027" t="s">
        <v>1342</v>
      </c>
      <c r="C745" s="348">
        <v>2021</v>
      </c>
      <c r="D745" s="257" t="s">
        <v>44</v>
      </c>
      <c r="E745" s="257" t="s">
        <v>46</v>
      </c>
      <c r="F745" s="257" t="s">
        <v>15</v>
      </c>
      <c r="G745" s="257" t="s">
        <v>42</v>
      </c>
      <c r="H745" s="309">
        <v>0</v>
      </c>
    </row>
    <row r="746" spans="2:8" ht="14.5" x14ac:dyDescent="0.35">
      <c r="B746" s="554" t="s">
        <v>1359</v>
      </c>
      <c r="C746" s="1025">
        <v>2021</v>
      </c>
      <c r="D746" s="349" t="s">
        <v>43</v>
      </c>
      <c r="E746" s="349" t="s">
        <v>41</v>
      </c>
      <c r="F746" s="349" t="s">
        <v>14</v>
      </c>
      <c r="G746" s="349" t="s">
        <v>16</v>
      </c>
      <c r="H746" s="349">
        <v>0</v>
      </c>
    </row>
    <row r="747" spans="2:8" ht="14.5" x14ac:dyDescent="0.35">
      <c r="B747" s="554" t="s">
        <v>1359</v>
      </c>
      <c r="C747" s="1025">
        <v>2021</v>
      </c>
      <c r="D747" s="257" t="s">
        <v>43</v>
      </c>
      <c r="E747" s="257" t="s">
        <v>41</v>
      </c>
      <c r="F747" s="257" t="s">
        <v>14</v>
      </c>
      <c r="G747" s="257" t="s">
        <v>42</v>
      </c>
      <c r="H747" s="309">
        <v>0</v>
      </c>
    </row>
    <row r="748" spans="2:8" ht="14.5" x14ac:dyDescent="0.35">
      <c r="B748" s="554" t="s">
        <v>1359</v>
      </c>
      <c r="C748" s="1025">
        <v>2021</v>
      </c>
      <c r="D748" s="257" t="s">
        <v>43</v>
      </c>
      <c r="E748" s="257" t="s">
        <v>41</v>
      </c>
      <c r="F748" s="257" t="s">
        <v>15</v>
      </c>
      <c r="G748" s="257" t="s">
        <v>16</v>
      </c>
      <c r="H748" s="309">
        <v>0</v>
      </c>
    </row>
    <row r="749" spans="2:8" ht="14.5" x14ac:dyDescent="0.35">
      <c r="B749" s="554" t="s">
        <v>1359</v>
      </c>
      <c r="C749" s="1025">
        <v>2021</v>
      </c>
      <c r="D749" s="257" t="s">
        <v>43</v>
      </c>
      <c r="E749" s="257" t="s">
        <v>41</v>
      </c>
      <c r="F749" s="257" t="s">
        <v>15</v>
      </c>
      <c r="G749" s="257" t="s">
        <v>42</v>
      </c>
      <c r="H749" s="309">
        <v>0</v>
      </c>
    </row>
    <row r="750" spans="2:8" ht="14.5" x14ac:dyDescent="0.35">
      <c r="B750" s="554" t="s">
        <v>1359</v>
      </c>
      <c r="C750" s="1025">
        <v>2021</v>
      </c>
      <c r="D750" s="257" t="s">
        <v>43</v>
      </c>
      <c r="E750" s="257" t="s">
        <v>45</v>
      </c>
      <c r="F750" s="257" t="s">
        <v>14</v>
      </c>
      <c r="G750" s="257" t="s">
        <v>16</v>
      </c>
      <c r="H750" s="309">
        <v>0</v>
      </c>
    </row>
    <row r="751" spans="2:8" ht="14.5" x14ac:dyDescent="0.35">
      <c r="B751" s="554" t="s">
        <v>1359</v>
      </c>
      <c r="C751" s="1025">
        <v>2021</v>
      </c>
      <c r="D751" s="257" t="s">
        <v>43</v>
      </c>
      <c r="E751" s="257" t="s">
        <v>45</v>
      </c>
      <c r="F751" s="257" t="s">
        <v>14</v>
      </c>
      <c r="G751" s="257" t="s">
        <v>42</v>
      </c>
      <c r="H751" s="309">
        <v>0</v>
      </c>
    </row>
    <row r="752" spans="2:8" ht="14.5" x14ac:dyDescent="0.35">
      <c r="B752" s="554" t="s">
        <v>1359</v>
      </c>
      <c r="C752" s="1025">
        <v>2021</v>
      </c>
      <c r="D752" s="257" t="s">
        <v>43</v>
      </c>
      <c r="E752" s="257" t="s">
        <v>45</v>
      </c>
      <c r="F752" s="257" t="s">
        <v>15</v>
      </c>
      <c r="G752" s="257" t="s">
        <v>16</v>
      </c>
      <c r="H752" s="309">
        <v>0</v>
      </c>
    </row>
    <row r="753" spans="2:8" ht="14.5" x14ac:dyDescent="0.35">
      <c r="B753" s="554" t="s">
        <v>1359</v>
      </c>
      <c r="C753" s="1025">
        <v>2021</v>
      </c>
      <c r="D753" s="257" t="s">
        <v>43</v>
      </c>
      <c r="E753" s="257" t="s">
        <v>45</v>
      </c>
      <c r="F753" s="257" t="s">
        <v>15</v>
      </c>
      <c r="G753" s="257" t="s">
        <v>42</v>
      </c>
      <c r="H753" s="309">
        <v>0</v>
      </c>
    </row>
    <row r="754" spans="2:8" ht="14.5" x14ac:dyDescent="0.35">
      <c r="B754" s="554" t="s">
        <v>1359</v>
      </c>
      <c r="C754" s="1025">
        <v>2021</v>
      </c>
      <c r="D754" s="257" t="s">
        <v>43</v>
      </c>
      <c r="E754" s="257" t="s">
        <v>46</v>
      </c>
      <c r="F754" s="257" t="s">
        <v>14</v>
      </c>
      <c r="G754" s="257" t="s">
        <v>16</v>
      </c>
      <c r="H754" s="309">
        <v>0</v>
      </c>
    </row>
    <row r="755" spans="2:8" ht="14.5" x14ac:dyDescent="0.35">
      <c r="B755" s="554" t="s">
        <v>1359</v>
      </c>
      <c r="C755" s="1025">
        <v>2021</v>
      </c>
      <c r="D755" s="257" t="s">
        <v>43</v>
      </c>
      <c r="E755" s="257" t="s">
        <v>46</v>
      </c>
      <c r="F755" s="257" t="s">
        <v>14</v>
      </c>
      <c r="G755" s="257" t="s">
        <v>42</v>
      </c>
      <c r="H755" s="309">
        <v>0</v>
      </c>
    </row>
    <row r="756" spans="2:8" ht="14.5" x14ac:dyDescent="0.35">
      <c r="B756" s="554" t="s">
        <v>1359</v>
      </c>
      <c r="C756" s="1025">
        <v>2021</v>
      </c>
      <c r="D756" s="257" t="s">
        <v>43</v>
      </c>
      <c r="E756" s="257" t="s">
        <v>46</v>
      </c>
      <c r="F756" s="257" t="s">
        <v>15</v>
      </c>
      <c r="G756" s="257" t="s">
        <v>16</v>
      </c>
      <c r="H756" s="309">
        <v>0</v>
      </c>
    </row>
    <row r="757" spans="2:8" ht="14.5" x14ac:dyDescent="0.35">
      <c r="B757" s="554" t="s">
        <v>1359</v>
      </c>
      <c r="C757" s="1025">
        <v>2021</v>
      </c>
      <c r="D757" s="257" t="s">
        <v>43</v>
      </c>
      <c r="E757" s="257" t="s">
        <v>46</v>
      </c>
      <c r="F757" s="257" t="s">
        <v>15</v>
      </c>
      <c r="G757" s="257" t="s">
        <v>42</v>
      </c>
      <c r="H757" s="309">
        <v>0</v>
      </c>
    </row>
    <row r="758" spans="2:8" ht="14.5" x14ac:dyDescent="0.35">
      <c r="B758" s="554" t="s">
        <v>1359</v>
      </c>
      <c r="C758" s="1025">
        <v>2021</v>
      </c>
      <c r="D758" s="309" t="s">
        <v>44</v>
      </c>
      <c r="E758" s="309" t="s">
        <v>41</v>
      </c>
      <c r="F758" s="309" t="s">
        <v>14</v>
      </c>
      <c r="G758" s="309" t="s">
        <v>16</v>
      </c>
      <c r="H758" s="309">
        <v>0</v>
      </c>
    </row>
    <row r="759" spans="2:8" ht="14.5" x14ac:dyDescent="0.35">
      <c r="B759" s="554" t="s">
        <v>1359</v>
      </c>
      <c r="C759" s="1025">
        <v>2021</v>
      </c>
      <c r="D759" s="257" t="s">
        <v>44</v>
      </c>
      <c r="E759" s="257" t="s">
        <v>41</v>
      </c>
      <c r="F759" s="257" t="s">
        <v>14</v>
      </c>
      <c r="G759" s="257" t="s">
        <v>42</v>
      </c>
      <c r="H759" s="309">
        <v>0</v>
      </c>
    </row>
    <row r="760" spans="2:8" ht="14.5" x14ac:dyDescent="0.35">
      <c r="B760" s="554" t="s">
        <v>1359</v>
      </c>
      <c r="C760" s="1025">
        <v>2021</v>
      </c>
      <c r="D760" s="257" t="s">
        <v>44</v>
      </c>
      <c r="E760" s="257" t="s">
        <v>41</v>
      </c>
      <c r="F760" s="257" t="s">
        <v>15</v>
      </c>
      <c r="G760" s="257" t="s">
        <v>16</v>
      </c>
      <c r="H760" s="309">
        <v>0</v>
      </c>
    </row>
    <row r="761" spans="2:8" ht="14.5" x14ac:dyDescent="0.35">
      <c r="B761" s="554" t="s">
        <v>1359</v>
      </c>
      <c r="C761" s="1025">
        <v>2021</v>
      </c>
      <c r="D761" s="257" t="s">
        <v>44</v>
      </c>
      <c r="E761" s="257" t="s">
        <v>41</v>
      </c>
      <c r="F761" s="257" t="s">
        <v>15</v>
      </c>
      <c r="G761" s="257" t="s">
        <v>42</v>
      </c>
      <c r="H761" s="309">
        <v>0</v>
      </c>
    </row>
    <row r="762" spans="2:8" ht="14.5" x14ac:dyDescent="0.35">
      <c r="B762" s="554" t="s">
        <v>1359</v>
      </c>
      <c r="C762" s="1025">
        <v>2021</v>
      </c>
      <c r="D762" s="257" t="s">
        <v>44</v>
      </c>
      <c r="E762" s="257" t="s">
        <v>45</v>
      </c>
      <c r="F762" s="257" t="s">
        <v>14</v>
      </c>
      <c r="G762" s="257" t="s">
        <v>16</v>
      </c>
      <c r="H762" s="309">
        <v>0</v>
      </c>
    </row>
    <row r="763" spans="2:8" ht="14.5" x14ac:dyDescent="0.35">
      <c r="B763" s="554" t="s">
        <v>1359</v>
      </c>
      <c r="C763" s="1025">
        <v>2021</v>
      </c>
      <c r="D763" s="257" t="s">
        <v>44</v>
      </c>
      <c r="E763" s="257" t="s">
        <v>45</v>
      </c>
      <c r="F763" s="257" t="s">
        <v>14</v>
      </c>
      <c r="G763" s="257" t="s">
        <v>42</v>
      </c>
      <c r="H763" s="309">
        <v>0</v>
      </c>
    </row>
    <row r="764" spans="2:8" ht="14.5" x14ac:dyDescent="0.35">
      <c r="B764" s="554" t="s">
        <v>1359</v>
      </c>
      <c r="C764" s="1025">
        <v>2021</v>
      </c>
      <c r="D764" s="257" t="s">
        <v>44</v>
      </c>
      <c r="E764" s="257" t="s">
        <v>45</v>
      </c>
      <c r="F764" s="257" t="s">
        <v>15</v>
      </c>
      <c r="G764" s="257" t="s">
        <v>16</v>
      </c>
      <c r="H764" s="309">
        <v>0</v>
      </c>
    </row>
    <row r="765" spans="2:8" ht="14.5" x14ac:dyDescent="0.35">
      <c r="B765" s="554" t="s">
        <v>1359</v>
      </c>
      <c r="C765" s="1025">
        <v>2021</v>
      </c>
      <c r="D765" s="257" t="s">
        <v>44</v>
      </c>
      <c r="E765" s="257" t="s">
        <v>45</v>
      </c>
      <c r="F765" s="257" t="s">
        <v>15</v>
      </c>
      <c r="G765" s="257" t="s">
        <v>42</v>
      </c>
      <c r="H765" s="309">
        <v>0</v>
      </c>
    </row>
    <row r="766" spans="2:8" ht="14.5" x14ac:dyDescent="0.35">
      <c r="B766" s="554" t="s">
        <v>1359</v>
      </c>
      <c r="C766" s="1025">
        <v>2021</v>
      </c>
      <c r="D766" s="257" t="s">
        <v>44</v>
      </c>
      <c r="E766" s="257" t="s">
        <v>46</v>
      </c>
      <c r="F766" s="257" t="s">
        <v>14</v>
      </c>
      <c r="G766" s="257" t="s">
        <v>16</v>
      </c>
      <c r="H766" s="309">
        <v>14</v>
      </c>
    </row>
    <row r="767" spans="2:8" ht="14.5" x14ac:dyDescent="0.35">
      <c r="B767" s="554" t="s">
        <v>1359</v>
      </c>
      <c r="C767" s="1025">
        <v>2021</v>
      </c>
      <c r="D767" s="257" t="s">
        <v>44</v>
      </c>
      <c r="E767" s="257" t="s">
        <v>46</v>
      </c>
      <c r="F767" s="257" t="s">
        <v>14</v>
      </c>
      <c r="G767" s="257" t="s">
        <v>42</v>
      </c>
      <c r="H767" s="309">
        <v>0</v>
      </c>
    </row>
    <row r="768" spans="2:8" ht="14.5" x14ac:dyDescent="0.35">
      <c r="B768" s="554" t="s">
        <v>1359</v>
      </c>
      <c r="C768" s="1025">
        <v>2021</v>
      </c>
      <c r="D768" s="257" t="s">
        <v>44</v>
      </c>
      <c r="E768" s="257" t="s">
        <v>46</v>
      </c>
      <c r="F768" s="257" t="s">
        <v>15</v>
      </c>
      <c r="G768" s="257" t="s">
        <v>16</v>
      </c>
      <c r="H768" s="309">
        <v>0</v>
      </c>
    </row>
    <row r="769" spans="2:8" ht="14.5" x14ac:dyDescent="0.35">
      <c r="B769" s="554" t="s">
        <v>1359</v>
      </c>
      <c r="C769" s="1025">
        <v>2021</v>
      </c>
      <c r="D769" s="257" t="s">
        <v>44</v>
      </c>
      <c r="E769" s="257" t="s">
        <v>46</v>
      </c>
      <c r="F769" s="257" t="s">
        <v>15</v>
      </c>
      <c r="G769" s="257" t="s">
        <v>42</v>
      </c>
      <c r="H769" s="309">
        <v>0</v>
      </c>
    </row>
    <row r="770" spans="2:8" ht="14.5" x14ac:dyDescent="0.35">
      <c r="B770" s="519" t="s">
        <v>1378</v>
      </c>
      <c r="C770" s="1026">
        <v>2021</v>
      </c>
      <c r="D770" s="349" t="s">
        <v>43</v>
      </c>
      <c r="E770" s="349" t="s">
        <v>41</v>
      </c>
      <c r="F770" s="349" t="s">
        <v>14</v>
      </c>
      <c r="G770" s="349" t="s">
        <v>16</v>
      </c>
      <c r="H770" s="349">
        <v>0</v>
      </c>
    </row>
    <row r="771" spans="2:8" ht="14.5" x14ac:dyDescent="0.35">
      <c r="B771" s="519" t="s">
        <v>1378</v>
      </c>
      <c r="C771" s="1026">
        <v>2021</v>
      </c>
      <c r="D771" s="257" t="s">
        <v>43</v>
      </c>
      <c r="E771" s="257" t="s">
        <v>41</v>
      </c>
      <c r="F771" s="257" t="s">
        <v>14</v>
      </c>
      <c r="G771" s="257" t="s">
        <v>42</v>
      </c>
      <c r="H771" s="309">
        <v>0</v>
      </c>
    </row>
    <row r="772" spans="2:8" ht="14.5" x14ac:dyDescent="0.35">
      <c r="B772" s="519" t="s">
        <v>1378</v>
      </c>
      <c r="C772" s="1026">
        <v>2021</v>
      </c>
      <c r="D772" s="257" t="s">
        <v>43</v>
      </c>
      <c r="E772" s="257" t="s">
        <v>41</v>
      </c>
      <c r="F772" s="257" t="s">
        <v>15</v>
      </c>
      <c r="G772" s="257" t="s">
        <v>16</v>
      </c>
      <c r="H772" s="309">
        <v>0</v>
      </c>
    </row>
    <row r="773" spans="2:8" ht="14.5" x14ac:dyDescent="0.35">
      <c r="B773" s="519" t="s">
        <v>1378</v>
      </c>
      <c r="C773" s="1026">
        <v>2021</v>
      </c>
      <c r="D773" s="257" t="s">
        <v>43</v>
      </c>
      <c r="E773" s="257" t="s">
        <v>41</v>
      </c>
      <c r="F773" s="257" t="s">
        <v>15</v>
      </c>
      <c r="G773" s="257" t="s">
        <v>42</v>
      </c>
      <c r="H773" s="309">
        <v>0</v>
      </c>
    </row>
    <row r="774" spans="2:8" ht="14.5" x14ac:dyDescent="0.35">
      <c r="B774" s="519" t="s">
        <v>1378</v>
      </c>
      <c r="C774" s="1026">
        <v>2021</v>
      </c>
      <c r="D774" s="257" t="s">
        <v>43</v>
      </c>
      <c r="E774" s="257" t="s">
        <v>45</v>
      </c>
      <c r="F774" s="257" t="s">
        <v>14</v>
      </c>
      <c r="G774" s="257" t="s">
        <v>16</v>
      </c>
      <c r="H774" s="309">
        <v>0</v>
      </c>
    </row>
    <row r="775" spans="2:8" ht="14.5" x14ac:dyDescent="0.35">
      <c r="B775" s="519" t="s">
        <v>1378</v>
      </c>
      <c r="C775" s="1026">
        <v>2021</v>
      </c>
      <c r="D775" s="257" t="s">
        <v>43</v>
      </c>
      <c r="E775" s="257" t="s">
        <v>45</v>
      </c>
      <c r="F775" s="257" t="s">
        <v>14</v>
      </c>
      <c r="G775" s="257" t="s">
        <v>42</v>
      </c>
      <c r="H775" s="309">
        <v>0</v>
      </c>
    </row>
    <row r="776" spans="2:8" ht="14.5" x14ac:dyDescent="0.35">
      <c r="B776" s="519" t="s">
        <v>1378</v>
      </c>
      <c r="C776" s="1026">
        <v>2021</v>
      </c>
      <c r="D776" s="257" t="s">
        <v>43</v>
      </c>
      <c r="E776" s="257" t="s">
        <v>45</v>
      </c>
      <c r="F776" s="257" t="s">
        <v>15</v>
      </c>
      <c r="G776" s="257" t="s">
        <v>16</v>
      </c>
      <c r="H776" s="309">
        <v>0</v>
      </c>
    </row>
    <row r="777" spans="2:8" ht="14.5" x14ac:dyDescent="0.35">
      <c r="B777" s="519" t="s">
        <v>1378</v>
      </c>
      <c r="C777" s="1026">
        <v>2021</v>
      </c>
      <c r="D777" s="257" t="s">
        <v>43</v>
      </c>
      <c r="E777" s="257" t="s">
        <v>45</v>
      </c>
      <c r="F777" s="257" t="s">
        <v>15</v>
      </c>
      <c r="G777" s="257" t="s">
        <v>42</v>
      </c>
      <c r="H777" s="309">
        <v>0</v>
      </c>
    </row>
    <row r="778" spans="2:8" ht="14.5" x14ac:dyDescent="0.35">
      <c r="B778" s="519" t="s">
        <v>1378</v>
      </c>
      <c r="C778" s="1026">
        <v>2021</v>
      </c>
      <c r="D778" s="257" t="s">
        <v>43</v>
      </c>
      <c r="E778" s="257" t="s">
        <v>46</v>
      </c>
      <c r="F778" s="257" t="s">
        <v>14</v>
      </c>
      <c r="G778" s="257" t="s">
        <v>16</v>
      </c>
      <c r="H778" s="309">
        <v>0</v>
      </c>
    </row>
    <row r="779" spans="2:8" ht="14.5" x14ac:dyDescent="0.35">
      <c r="B779" s="519" t="s">
        <v>1378</v>
      </c>
      <c r="C779" s="1026">
        <v>2021</v>
      </c>
      <c r="D779" s="257" t="s">
        <v>43</v>
      </c>
      <c r="E779" s="257" t="s">
        <v>46</v>
      </c>
      <c r="F779" s="257" t="s">
        <v>14</v>
      </c>
      <c r="G779" s="257" t="s">
        <v>42</v>
      </c>
      <c r="H779" s="309">
        <v>0</v>
      </c>
    </row>
    <row r="780" spans="2:8" ht="14.5" x14ac:dyDescent="0.35">
      <c r="B780" s="519" t="s">
        <v>1378</v>
      </c>
      <c r="C780" s="1026">
        <v>2021</v>
      </c>
      <c r="D780" s="257" t="s">
        <v>43</v>
      </c>
      <c r="E780" s="257" t="s">
        <v>46</v>
      </c>
      <c r="F780" s="257" t="s">
        <v>15</v>
      </c>
      <c r="G780" s="257" t="s">
        <v>16</v>
      </c>
      <c r="H780" s="309">
        <v>0</v>
      </c>
    </row>
    <row r="781" spans="2:8" ht="14.5" x14ac:dyDescent="0.35">
      <c r="B781" s="519" t="s">
        <v>1378</v>
      </c>
      <c r="C781" s="1026">
        <v>2021</v>
      </c>
      <c r="D781" s="257" t="s">
        <v>43</v>
      </c>
      <c r="E781" s="257" t="s">
        <v>46</v>
      </c>
      <c r="F781" s="257" t="s">
        <v>15</v>
      </c>
      <c r="G781" s="257" t="s">
        <v>42</v>
      </c>
      <c r="H781" s="309">
        <v>0</v>
      </c>
    </row>
    <row r="782" spans="2:8" ht="14.5" x14ac:dyDescent="0.35">
      <c r="B782" s="519" t="s">
        <v>1378</v>
      </c>
      <c r="C782" s="1026">
        <v>2021</v>
      </c>
      <c r="D782" s="309" t="s">
        <v>44</v>
      </c>
      <c r="E782" s="309" t="s">
        <v>41</v>
      </c>
      <c r="F782" s="309" t="s">
        <v>14</v>
      </c>
      <c r="G782" s="309" t="s">
        <v>16</v>
      </c>
      <c r="H782" s="309">
        <v>0</v>
      </c>
    </row>
    <row r="783" spans="2:8" ht="14.5" x14ac:dyDescent="0.35">
      <c r="B783" s="519" t="s">
        <v>1378</v>
      </c>
      <c r="C783" s="1026">
        <v>2021</v>
      </c>
      <c r="D783" s="257" t="s">
        <v>44</v>
      </c>
      <c r="E783" s="257" t="s">
        <v>41</v>
      </c>
      <c r="F783" s="257" t="s">
        <v>14</v>
      </c>
      <c r="G783" s="257" t="s">
        <v>42</v>
      </c>
      <c r="H783" s="309">
        <v>0</v>
      </c>
    </row>
    <row r="784" spans="2:8" ht="14.5" x14ac:dyDescent="0.35">
      <c r="B784" s="519" t="s">
        <v>1378</v>
      </c>
      <c r="C784" s="1026">
        <v>2021</v>
      </c>
      <c r="D784" s="257" t="s">
        <v>44</v>
      </c>
      <c r="E784" s="257" t="s">
        <v>41</v>
      </c>
      <c r="F784" s="257" t="s">
        <v>15</v>
      </c>
      <c r="G784" s="257" t="s">
        <v>16</v>
      </c>
      <c r="H784" s="309">
        <v>0</v>
      </c>
    </row>
    <row r="785" spans="2:8" ht="14.5" x14ac:dyDescent="0.35">
      <c r="B785" s="519" t="s">
        <v>1378</v>
      </c>
      <c r="C785" s="1026">
        <v>2021</v>
      </c>
      <c r="D785" s="257" t="s">
        <v>44</v>
      </c>
      <c r="E785" s="257" t="s">
        <v>41</v>
      </c>
      <c r="F785" s="257" t="s">
        <v>15</v>
      </c>
      <c r="G785" s="257" t="s">
        <v>42</v>
      </c>
      <c r="H785" s="309">
        <v>0</v>
      </c>
    </row>
    <row r="786" spans="2:8" ht="14.5" x14ac:dyDescent="0.35">
      <c r="B786" s="519" t="s">
        <v>1378</v>
      </c>
      <c r="C786" s="1026">
        <v>2021</v>
      </c>
      <c r="D786" s="257" t="s">
        <v>44</v>
      </c>
      <c r="E786" s="257" t="s">
        <v>45</v>
      </c>
      <c r="F786" s="257" t="s">
        <v>14</v>
      </c>
      <c r="G786" s="257" t="s">
        <v>16</v>
      </c>
      <c r="H786" s="309">
        <v>0</v>
      </c>
    </row>
    <row r="787" spans="2:8" ht="14.5" x14ac:dyDescent="0.35">
      <c r="B787" s="519" t="s">
        <v>1378</v>
      </c>
      <c r="C787" s="1026">
        <v>2021</v>
      </c>
      <c r="D787" s="257" t="s">
        <v>44</v>
      </c>
      <c r="E787" s="257" t="s">
        <v>45</v>
      </c>
      <c r="F787" s="257" t="s">
        <v>14</v>
      </c>
      <c r="G787" s="257" t="s">
        <v>42</v>
      </c>
      <c r="H787" s="309">
        <v>0</v>
      </c>
    </row>
    <row r="788" spans="2:8" ht="14.5" x14ac:dyDescent="0.35">
      <c r="B788" s="519" t="s">
        <v>1378</v>
      </c>
      <c r="C788" s="1026">
        <v>2021</v>
      </c>
      <c r="D788" s="257" t="s">
        <v>44</v>
      </c>
      <c r="E788" s="257" t="s">
        <v>45</v>
      </c>
      <c r="F788" s="257" t="s">
        <v>15</v>
      </c>
      <c r="G788" s="257" t="s">
        <v>16</v>
      </c>
      <c r="H788" s="309">
        <v>0</v>
      </c>
    </row>
    <row r="789" spans="2:8" ht="14.5" x14ac:dyDescent="0.35">
      <c r="B789" s="519" t="s">
        <v>1378</v>
      </c>
      <c r="C789" s="1026">
        <v>2021</v>
      </c>
      <c r="D789" s="257" t="s">
        <v>44</v>
      </c>
      <c r="E789" s="257" t="s">
        <v>45</v>
      </c>
      <c r="F789" s="257" t="s">
        <v>15</v>
      </c>
      <c r="G789" s="257" t="s">
        <v>42</v>
      </c>
      <c r="H789" s="309">
        <v>0</v>
      </c>
    </row>
    <row r="790" spans="2:8" ht="14.5" x14ac:dyDescent="0.35">
      <c r="B790" s="519" t="s">
        <v>1378</v>
      </c>
      <c r="C790" s="1026">
        <v>2021</v>
      </c>
      <c r="D790" s="257" t="s">
        <v>44</v>
      </c>
      <c r="E790" s="257" t="s">
        <v>46</v>
      </c>
      <c r="F790" s="257" t="s">
        <v>14</v>
      </c>
      <c r="G790" s="257" t="s">
        <v>16</v>
      </c>
      <c r="H790" s="309">
        <v>14</v>
      </c>
    </row>
    <row r="791" spans="2:8" ht="14.5" x14ac:dyDescent="0.35">
      <c r="B791" s="519" t="s">
        <v>1378</v>
      </c>
      <c r="C791" s="1026">
        <v>2021</v>
      </c>
      <c r="D791" s="257" t="s">
        <v>44</v>
      </c>
      <c r="E791" s="257" t="s">
        <v>46</v>
      </c>
      <c r="F791" s="257" t="s">
        <v>14</v>
      </c>
      <c r="G791" s="257" t="s">
        <v>42</v>
      </c>
      <c r="H791" s="309">
        <v>0</v>
      </c>
    </row>
    <row r="792" spans="2:8" ht="14.5" x14ac:dyDescent="0.35">
      <c r="B792" s="519" t="s">
        <v>1378</v>
      </c>
      <c r="C792" s="1026">
        <v>2021</v>
      </c>
      <c r="D792" s="257" t="s">
        <v>44</v>
      </c>
      <c r="E792" s="257" t="s">
        <v>46</v>
      </c>
      <c r="F792" s="257" t="s">
        <v>15</v>
      </c>
      <c r="G792" s="257" t="s">
        <v>16</v>
      </c>
      <c r="H792" s="309">
        <v>0</v>
      </c>
    </row>
    <row r="793" spans="2:8" ht="14.5" x14ac:dyDescent="0.35">
      <c r="B793" s="519" t="s">
        <v>1378</v>
      </c>
      <c r="C793" s="1026">
        <v>2021</v>
      </c>
      <c r="D793" s="257" t="s">
        <v>44</v>
      </c>
      <c r="E793" s="257" t="s">
        <v>46</v>
      </c>
      <c r="F793" s="257" t="s">
        <v>15</v>
      </c>
      <c r="G793" s="257" t="s">
        <v>42</v>
      </c>
      <c r="H793" s="309">
        <v>0</v>
      </c>
    </row>
    <row r="794" spans="2:8" ht="14.5" x14ac:dyDescent="0.35">
      <c r="B794" s="1028" t="s">
        <v>1404</v>
      </c>
      <c r="C794" s="1029">
        <v>2021</v>
      </c>
      <c r="D794" s="349" t="s">
        <v>43</v>
      </c>
      <c r="E794" s="349" t="s">
        <v>41</v>
      </c>
      <c r="F794" s="349" t="s">
        <v>14</v>
      </c>
      <c r="G794" s="349" t="s">
        <v>16</v>
      </c>
      <c r="H794" s="349">
        <v>29</v>
      </c>
    </row>
    <row r="795" spans="2:8" ht="14.5" x14ac:dyDescent="0.35">
      <c r="B795" s="1028" t="s">
        <v>1404</v>
      </c>
      <c r="C795" s="1029">
        <v>2021</v>
      </c>
      <c r="D795" s="257" t="s">
        <v>43</v>
      </c>
      <c r="E795" s="257" t="s">
        <v>41</v>
      </c>
      <c r="F795" s="257" t="s">
        <v>14</v>
      </c>
      <c r="G795" s="257" t="s">
        <v>42</v>
      </c>
      <c r="H795" s="257">
        <v>0</v>
      </c>
    </row>
    <row r="796" spans="2:8" ht="14.5" x14ac:dyDescent="0.35">
      <c r="B796" s="1028" t="s">
        <v>1404</v>
      </c>
      <c r="C796" s="1029">
        <v>2021</v>
      </c>
      <c r="D796" s="257" t="s">
        <v>43</v>
      </c>
      <c r="E796" s="257" t="s">
        <v>41</v>
      </c>
      <c r="F796" s="257" t="s">
        <v>15</v>
      </c>
      <c r="G796" s="257" t="s">
        <v>16</v>
      </c>
      <c r="H796" s="257">
        <v>0</v>
      </c>
    </row>
    <row r="797" spans="2:8" ht="14.5" x14ac:dyDescent="0.35">
      <c r="B797" s="1028" t="s">
        <v>1404</v>
      </c>
      <c r="C797" s="1029">
        <v>2021</v>
      </c>
      <c r="D797" s="257" t="s">
        <v>43</v>
      </c>
      <c r="E797" s="257" t="s">
        <v>41</v>
      </c>
      <c r="F797" s="257" t="s">
        <v>15</v>
      </c>
      <c r="G797" s="257" t="s">
        <v>42</v>
      </c>
      <c r="H797" s="257">
        <v>0</v>
      </c>
    </row>
    <row r="798" spans="2:8" ht="14.5" x14ac:dyDescent="0.35">
      <c r="B798" s="1028" t="s">
        <v>1404</v>
      </c>
      <c r="C798" s="1029">
        <v>2021</v>
      </c>
      <c r="D798" s="257" t="s">
        <v>43</v>
      </c>
      <c r="E798" s="257" t="s">
        <v>45</v>
      </c>
      <c r="F798" s="257" t="s">
        <v>14</v>
      </c>
      <c r="G798" s="257" t="s">
        <v>16</v>
      </c>
      <c r="H798" s="257">
        <v>3</v>
      </c>
    </row>
    <row r="799" spans="2:8" ht="14.5" x14ac:dyDescent="0.35">
      <c r="B799" s="1028" t="s">
        <v>1404</v>
      </c>
      <c r="C799" s="1029">
        <v>2021</v>
      </c>
      <c r="D799" s="257" t="s">
        <v>43</v>
      </c>
      <c r="E799" s="257" t="s">
        <v>45</v>
      </c>
      <c r="F799" s="257" t="s">
        <v>14</v>
      </c>
      <c r="G799" s="257" t="s">
        <v>42</v>
      </c>
      <c r="H799" s="257">
        <v>0</v>
      </c>
    </row>
    <row r="800" spans="2:8" ht="14.5" x14ac:dyDescent="0.35">
      <c r="B800" s="1028" t="s">
        <v>1404</v>
      </c>
      <c r="C800" s="1029">
        <v>2021</v>
      </c>
      <c r="D800" s="257" t="s">
        <v>43</v>
      </c>
      <c r="E800" s="257" t="s">
        <v>45</v>
      </c>
      <c r="F800" s="257" t="s">
        <v>15</v>
      </c>
      <c r="G800" s="257" t="s">
        <v>16</v>
      </c>
      <c r="H800" s="257">
        <v>0</v>
      </c>
    </row>
    <row r="801" spans="2:8" ht="14.5" x14ac:dyDescent="0.35">
      <c r="B801" s="1028" t="s">
        <v>1404</v>
      </c>
      <c r="C801" s="1029">
        <v>2021</v>
      </c>
      <c r="D801" s="257" t="s">
        <v>43</v>
      </c>
      <c r="E801" s="257" t="s">
        <v>45</v>
      </c>
      <c r="F801" s="257" t="s">
        <v>15</v>
      </c>
      <c r="G801" s="257" t="s">
        <v>42</v>
      </c>
      <c r="H801" s="257">
        <v>0</v>
      </c>
    </row>
    <row r="802" spans="2:8" ht="14.5" x14ac:dyDescent="0.35">
      <c r="B802" s="1028" t="s">
        <v>1404</v>
      </c>
      <c r="C802" s="1029">
        <v>2021</v>
      </c>
      <c r="D802" s="257" t="s">
        <v>43</v>
      </c>
      <c r="E802" s="257" t="s">
        <v>46</v>
      </c>
      <c r="F802" s="257" t="s">
        <v>14</v>
      </c>
      <c r="G802" s="257" t="s">
        <v>16</v>
      </c>
      <c r="H802" s="257">
        <v>4</v>
      </c>
    </row>
    <row r="803" spans="2:8" ht="14.5" x14ac:dyDescent="0.35">
      <c r="B803" s="1028" t="s">
        <v>1404</v>
      </c>
      <c r="C803" s="1029">
        <v>2021</v>
      </c>
      <c r="D803" s="257" t="s">
        <v>43</v>
      </c>
      <c r="E803" s="257" t="s">
        <v>46</v>
      </c>
      <c r="F803" s="257" t="s">
        <v>14</v>
      </c>
      <c r="G803" s="257" t="s">
        <v>42</v>
      </c>
      <c r="H803" s="257">
        <v>0</v>
      </c>
    </row>
    <row r="804" spans="2:8" ht="14.5" x14ac:dyDescent="0.35">
      <c r="B804" s="1028" t="s">
        <v>1404</v>
      </c>
      <c r="C804" s="1029">
        <v>2021</v>
      </c>
      <c r="D804" s="257" t="s">
        <v>43</v>
      </c>
      <c r="E804" s="257" t="s">
        <v>46</v>
      </c>
      <c r="F804" s="257" t="s">
        <v>15</v>
      </c>
      <c r="G804" s="257" t="s">
        <v>16</v>
      </c>
      <c r="H804" s="257">
        <v>0</v>
      </c>
    </row>
    <row r="805" spans="2:8" ht="14.5" x14ac:dyDescent="0.35">
      <c r="B805" s="1028" t="s">
        <v>1404</v>
      </c>
      <c r="C805" s="1029">
        <v>2021</v>
      </c>
      <c r="D805" s="257" t="s">
        <v>43</v>
      </c>
      <c r="E805" s="257" t="s">
        <v>46</v>
      </c>
      <c r="F805" s="257" t="s">
        <v>15</v>
      </c>
      <c r="G805" s="257" t="s">
        <v>42</v>
      </c>
      <c r="H805" s="257">
        <v>0</v>
      </c>
    </row>
    <row r="806" spans="2:8" ht="14.5" x14ac:dyDescent="0.35">
      <c r="B806" s="1028" t="s">
        <v>1404</v>
      </c>
      <c r="C806" s="1029">
        <v>2021</v>
      </c>
      <c r="D806" s="257" t="s">
        <v>44</v>
      </c>
      <c r="E806" s="257" t="s">
        <v>41</v>
      </c>
      <c r="F806" s="257" t="s">
        <v>14</v>
      </c>
      <c r="G806" s="257" t="s">
        <v>16</v>
      </c>
      <c r="H806" s="257">
        <v>59</v>
      </c>
    </row>
    <row r="807" spans="2:8" ht="14.5" x14ac:dyDescent="0.35">
      <c r="B807" s="1028" t="s">
        <v>1404</v>
      </c>
      <c r="C807" s="1029">
        <v>2021</v>
      </c>
      <c r="D807" s="257" t="s">
        <v>44</v>
      </c>
      <c r="E807" s="257" t="s">
        <v>41</v>
      </c>
      <c r="F807" s="257" t="s">
        <v>14</v>
      </c>
      <c r="G807" s="257" t="s">
        <v>42</v>
      </c>
      <c r="H807" s="257">
        <v>22</v>
      </c>
    </row>
    <row r="808" spans="2:8" ht="14.5" x14ac:dyDescent="0.35">
      <c r="B808" s="1028" t="s">
        <v>1404</v>
      </c>
      <c r="C808" s="1029">
        <v>2021</v>
      </c>
      <c r="D808" s="257" t="s">
        <v>44</v>
      </c>
      <c r="E808" s="257" t="s">
        <v>41</v>
      </c>
      <c r="F808" s="257" t="s">
        <v>15</v>
      </c>
      <c r="G808" s="257" t="s">
        <v>16</v>
      </c>
      <c r="H808" s="257">
        <v>0</v>
      </c>
    </row>
    <row r="809" spans="2:8" ht="14.5" x14ac:dyDescent="0.35">
      <c r="B809" s="1028" t="s">
        <v>1404</v>
      </c>
      <c r="C809" s="1029">
        <v>2021</v>
      </c>
      <c r="D809" s="257" t="s">
        <v>44</v>
      </c>
      <c r="E809" s="257" t="s">
        <v>41</v>
      </c>
      <c r="F809" s="257" t="s">
        <v>15</v>
      </c>
      <c r="G809" s="257" t="s">
        <v>42</v>
      </c>
      <c r="H809" s="257">
        <v>0</v>
      </c>
    </row>
    <row r="810" spans="2:8" ht="14.5" x14ac:dyDescent="0.35">
      <c r="B810" s="1028" t="s">
        <v>1404</v>
      </c>
      <c r="C810" s="1029">
        <v>2021</v>
      </c>
      <c r="D810" s="257" t="s">
        <v>44</v>
      </c>
      <c r="E810" s="257" t="s">
        <v>45</v>
      </c>
      <c r="F810" s="257" t="s">
        <v>14</v>
      </c>
      <c r="G810" s="257" t="s">
        <v>16</v>
      </c>
      <c r="H810" s="257">
        <v>9</v>
      </c>
    </row>
    <row r="811" spans="2:8" ht="14.5" x14ac:dyDescent="0.35">
      <c r="B811" s="1028" t="s">
        <v>1404</v>
      </c>
      <c r="C811" s="1029">
        <v>2021</v>
      </c>
      <c r="D811" s="257" t="s">
        <v>44</v>
      </c>
      <c r="E811" s="257" t="s">
        <v>45</v>
      </c>
      <c r="F811" s="257" t="s">
        <v>14</v>
      </c>
      <c r="G811" s="257" t="s">
        <v>42</v>
      </c>
      <c r="H811" s="257">
        <v>4</v>
      </c>
    </row>
    <row r="812" spans="2:8" ht="14.5" x14ac:dyDescent="0.35">
      <c r="B812" s="1028" t="s">
        <v>1404</v>
      </c>
      <c r="C812" s="1029">
        <v>2021</v>
      </c>
      <c r="D812" s="257" t="s">
        <v>44</v>
      </c>
      <c r="E812" s="257" t="s">
        <v>45</v>
      </c>
      <c r="F812" s="257" t="s">
        <v>15</v>
      </c>
      <c r="G812" s="257" t="s">
        <v>16</v>
      </c>
      <c r="H812" s="257">
        <v>5</v>
      </c>
    </row>
    <row r="813" spans="2:8" ht="14.5" x14ac:dyDescent="0.35">
      <c r="B813" s="1028" t="s">
        <v>1404</v>
      </c>
      <c r="C813" s="1029">
        <v>2021</v>
      </c>
      <c r="D813" s="257" t="s">
        <v>44</v>
      </c>
      <c r="E813" s="257" t="s">
        <v>45</v>
      </c>
      <c r="F813" s="257" t="s">
        <v>15</v>
      </c>
      <c r="G813" s="257" t="s">
        <v>42</v>
      </c>
      <c r="H813" s="257">
        <v>0</v>
      </c>
    </row>
    <row r="814" spans="2:8" ht="14.5" x14ac:dyDescent="0.35">
      <c r="B814" s="1028" t="s">
        <v>1404</v>
      </c>
      <c r="C814" s="1029">
        <v>2021</v>
      </c>
      <c r="D814" s="257" t="s">
        <v>44</v>
      </c>
      <c r="E814" s="257" t="s">
        <v>46</v>
      </c>
      <c r="F814" s="257" t="s">
        <v>14</v>
      </c>
      <c r="G814" s="257" t="s">
        <v>16</v>
      </c>
      <c r="H814" s="257">
        <v>13</v>
      </c>
    </row>
    <row r="815" spans="2:8" ht="14.5" x14ac:dyDescent="0.35">
      <c r="B815" s="1028" t="s">
        <v>1404</v>
      </c>
      <c r="C815" s="1029">
        <v>2021</v>
      </c>
      <c r="D815" s="257" t="s">
        <v>44</v>
      </c>
      <c r="E815" s="257" t="s">
        <v>46</v>
      </c>
      <c r="F815" s="257" t="s">
        <v>14</v>
      </c>
      <c r="G815" s="257" t="s">
        <v>42</v>
      </c>
      <c r="H815" s="257">
        <v>6</v>
      </c>
    </row>
    <row r="816" spans="2:8" ht="14.5" x14ac:dyDescent="0.35">
      <c r="B816" s="1028" t="s">
        <v>1404</v>
      </c>
      <c r="C816" s="1029">
        <v>2021</v>
      </c>
      <c r="D816" s="257" t="s">
        <v>44</v>
      </c>
      <c r="E816" s="257" t="s">
        <v>46</v>
      </c>
      <c r="F816" s="257" t="s">
        <v>15</v>
      </c>
      <c r="G816" s="257" t="s">
        <v>16</v>
      </c>
      <c r="H816" s="257">
        <v>0</v>
      </c>
    </row>
    <row r="817" spans="2:8" ht="14.5" x14ac:dyDescent="0.35">
      <c r="B817" s="1028" t="s">
        <v>1404</v>
      </c>
      <c r="C817" s="1029">
        <v>2021</v>
      </c>
      <c r="D817" s="257" t="s">
        <v>44</v>
      </c>
      <c r="E817" s="257" t="s">
        <v>46</v>
      </c>
      <c r="F817" s="257" t="s">
        <v>15</v>
      </c>
      <c r="G817" s="257" t="s">
        <v>42</v>
      </c>
      <c r="H817" s="257">
        <v>0</v>
      </c>
    </row>
    <row r="818" spans="2:8" ht="14.5" x14ac:dyDescent="0.35">
      <c r="B818" s="1030" t="s">
        <v>1411</v>
      </c>
      <c r="C818" s="1029">
        <v>2021</v>
      </c>
      <c r="D818" s="349" t="s">
        <v>43</v>
      </c>
      <c r="E818" s="349" t="s">
        <v>41</v>
      </c>
      <c r="F818" s="349" t="s">
        <v>14</v>
      </c>
      <c r="G818" s="349" t="s">
        <v>16</v>
      </c>
      <c r="H818" s="349">
        <v>0</v>
      </c>
    </row>
    <row r="819" spans="2:8" ht="14.5" x14ac:dyDescent="0.35">
      <c r="B819" s="1030" t="s">
        <v>1411</v>
      </c>
      <c r="C819" s="1029">
        <v>2021</v>
      </c>
      <c r="D819" s="257" t="s">
        <v>43</v>
      </c>
      <c r="E819" s="257" t="s">
        <v>41</v>
      </c>
      <c r="F819" s="257" t="s">
        <v>14</v>
      </c>
      <c r="G819" s="257" t="s">
        <v>42</v>
      </c>
      <c r="H819" s="257">
        <v>0</v>
      </c>
    </row>
    <row r="820" spans="2:8" ht="14.5" x14ac:dyDescent="0.35">
      <c r="B820" s="1030" t="s">
        <v>1411</v>
      </c>
      <c r="C820" s="1029">
        <v>2021</v>
      </c>
      <c r="D820" s="257" t="s">
        <v>43</v>
      </c>
      <c r="E820" s="257" t="s">
        <v>41</v>
      </c>
      <c r="F820" s="257" t="s">
        <v>15</v>
      </c>
      <c r="G820" s="257" t="s">
        <v>16</v>
      </c>
      <c r="H820" s="257">
        <v>0</v>
      </c>
    </row>
    <row r="821" spans="2:8" ht="14.5" x14ac:dyDescent="0.35">
      <c r="B821" s="1030" t="s">
        <v>1411</v>
      </c>
      <c r="C821" s="1029">
        <v>2021</v>
      </c>
      <c r="D821" s="257" t="s">
        <v>43</v>
      </c>
      <c r="E821" s="257" t="s">
        <v>41</v>
      </c>
      <c r="F821" s="257" t="s">
        <v>15</v>
      </c>
      <c r="G821" s="257" t="s">
        <v>42</v>
      </c>
      <c r="H821" s="257">
        <v>0</v>
      </c>
    </row>
    <row r="822" spans="2:8" ht="14.5" x14ac:dyDescent="0.35">
      <c r="B822" s="1030" t="s">
        <v>1411</v>
      </c>
      <c r="C822" s="1029">
        <v>2021</v>
      </c>
      <c r="D822" s="257" t="s">
        <v>43</v>
      </c>
      <c r="E822" s="257" t="s">
        <v>45</v>
      </c>
      <c r="F822" s="257" t="s">
        <v>14</v>
      </c>
      <c r="G822" s="257" t="s">
        <v>16</v>
      </c>
      <c r="H822" s="257">
        <v>0</v>
      </c>
    </row>
    <row r="823" spans="2:8" ht="14.5" x14ac:dyDescent="0.35">
      <c r="B823" s="1030" t="s">
        <v>1411</v>
      </c>
      <c r="C823" s="1029">
        <v>2021</v>
      </c>
      <c r="D823" s="257" t="s">
        <v>43</v>
      </c>
      <c r="E823" s="257" t="s">
        <v>45</v>
      </c>
      <c r="F823" s="257" t="s">
        <v>14</v>
      </c>
      <c r="G823" s="257" t="s">
        <v>42</v>
      </c>
      <c r="H823" s="257">
        <v>0</v>
      </c>
    </row>
    <row r="824" spans="2:8" ht="14.5" x14ac:dyDescent="0.35">
      <c r="B824" s="1030" t="s">
        <v>1411</v>
      </c>
      <c r="C824" s="1029">
        <v>2021</v>
      </c>
      <c r="D824" s="257" t="s">
        <v>43</v>
      </c>
      <c r="E824" s="257" t="s">
        <v>45</v>
      </c>
      <c r="F824" s="257" t="s">
        <v>15</v>
      </c>
      <c r="G824" s="257" t="s">
        <v>16</v>
      </c>
      <c r="H824" s="257">
        <v>0</v>
      </c>
    </row>
    <row r="825" spans="2:8" ht="14.5" x14ac:dyDescent="0.35">
      <c r="B825" s="1030" t="s">
        <v>1411</v>
      </c>
      <c r="C825" s="1029">
        <v>2021</v>
      </c>
      <c r="D825" s="257" t="s">
        <v>43</v>
      </c>
      <c r="E825" s="257" t="s">
        <v>45</v>
      </c>
      <c r="F825" s="257" t="s">
        <v>15</v>
      </c>
      <c r="G825" s="257" t="s">
        <v>42</v>
      </c>
      <c r="H825" s="257">
        <v>0</v>
      </c>
    </row>
    <row r="826" spans="2:8" ht="14.5" x14ac:dyDescent="0.35">
      <c r="B826" s="1030" t="s">
        <v>1411</v>
      </c>
      <c r="C826" s="1029">
        <v>2021</v>
      </c>
      <c r="D826" s="257" t="s">
        <v>43</v>
      </c>
      <c r="E826" s="257" t="s">
        <v>46</v>
      </c>
      <c r="F826" s="257" t="s">
        <v>14</v>
      </c>
      <c r="G826" s="257" t="s">
        <v>16</v>
      </c>
      <c r="H826" s="257">
        <v>0</v>
      </c>
    </row>
    <row r="827" spans="2:8" ht="14.5" x14ac:dyDescent="0.35">
      <c r="B827" s="1030" t="s">
        <v>1411</v>
      </c>
      <c r="C827" s="1029">
        <v>2021</v>
      </c>
      <c r="D827" s="257" t="s">
        <v>43</v>
      </c>
      <c r="E827" s="257" t="s">
        <v>46</v>
      </c>
      <c r="F827" s="257" t="s">
        <v>14</v>
      </c>
      <c r="G827" s="257" t="s">
        <v>42</v>
      </c>
      <c r="H827" s="257">
        <v>0</v>
      </c>
    </row>
    <row r="828" spans="2:8" ht="14.5" x14ac:dyDescent="0.35">
      <c r="B828" s="1030" t="s">
        <v>1411</v>
      </c>
      <c r="C828" s="1029">
        <v>2021</v>
      </c>
      <c r="D828" s="257" t="s">
        <v>43</v>
      </c>
      <c r="E828" s="257" t="s">
        <v>46</v>
      </c>
      <c r="F828" s="257" t="s">
        <v>15</v>
      </c>
      <c r="G828" s="257" t="s">
        <v>16</v>
      </c>
      <c r="H828" s="257">
        <v>9</v>
      </c>
    </row>
    <row r="829" spans="2:8" ht="14.5" x14ac:dyDescent="0.35">
      <c r="B829" s="1030" t="s">
        <v>1411</v>
      </c>
      <c r="C829" s="1029">
        <v>2021</v>
      </c>
      <c r="D829" s="257" t="s">
        <v>43</v>
      </c>
      <c r="E829" s="257" t="s">
        <v>46</v>
      </c>
      <c r="F829" s="257" t="s">
        <v>15</v>
      </c>
      <c r="G829" s="257" t="s">
        <v>42</v>
      </c>
      <c r="H829" s="257">
        <v>1</v>
      </c>
    </row>
    <row r="830" spans="2:8" ht="14.5" x14ac:dyDescent="0.35">
      <c r="B830" s="1030" t="s">
        <v>1411</v>
      </c>
      <c r="C830" s="1029">
        <v>2021</v>
      </c>
      <c r="D830" s="257" t="s">
        <v>44</v>
      </c>
      <c r="E830" s="257" t="s">
        <v>41</v>
      </c>
      <c r="F830" s="257" t="s">
        <v>14</v>
      </c>
      <c r="G830" s="257" t="s">
        <v>16</v>
      </c>
      <c r="H830" s="257">
        <v>5</v>
      </c>
    </row>
    <row r="831" spans="2:8" ht="14.5" x14ac:dyDescent="0.35">
      <c r="B831" s="1030" t="s">
        <v>1411</v>
      </c>
      <c r="C831" s="1029">
        <v>2021</v>
      </c>
      <c r="D831" s="257" t="s">
        <v>44</v>
      </c>
      <c r="E831" s="257" t="s">
        <v>41</v>
      </c>
      <c r="F831" s="257" t="s">
        <v>14</v>
      </c>
      <c r="G831" s="257" t="s">
        <v>42</v>
      </c>
      <c r="H831" s="257">
        <v>1</v>
      </c>
    </row>
    <row r="832" spans="2:8" ht="14.5" x14ac:dyDescent="0.35">
      <c r="B832" s="1030" t="s">
        <v>1411</v>
      </c>
      <c r="C832" s="1029">
        <v>2021</v>
      </c>
      <c r="D832" s="257" t="s">
        <v>44</v>
      </c>
      <c r="E832" s="257" t="s">
        <v>41</v>
      </c>
      <c r="F832" s="257" t="s">
        <v>15</v>
      </c>
      <c r="G832" s="257" t="s">
        <v>16</v>
      </c>
      <c r="H832" s="257">
        <v>0</v>
      </c>
    </row>
    <row r="833" spans="2:8" ht="14.5" x14ac:dyDescent="0.35">
      <c r="B833" s="1030" t="s">
        <v>1411</v>
      </c>
      <c r="C833" s="1029">
        <v>2021</v>
      </c>
      <c r="D833" s="257" t="s">
        <v>44</v>
      </c>
      <c r="E833" s="257" t="s">
        <v>41</v>
      </c>
      <c r="F833" s="257" t="s">
        <v>15</v>
      </c>
      <c r="G833" s="257" t="s">
        <v>42</v>
      </c>
      <c r="H833" s="257">
        <v>0</v>
      </c>
    </row>
    <row r="834" spans="2:8" ht="14.5" x14ac:dyDescent="0.35">
      <c r="B834" s="1030" t="s">
        <v>1411</v>
      </c>
      <c r="C834" s="1029">
        <v>2021</v>
      </c>
      <c r="D834" s="257" t="s">
        <v>44</v>
      </c>
      <c r="E834" s="257" t="s">
        <v>45</v>
      </c>
      <c r="F834" s="257" t="s">
        <v>14</v>
      </c>
      <c r="G834" s="257" t="s">
        <v>16</v>
      </c>
      <c r="H834" s="257">
        <v>3</v>
      </c>
    </row>
    <row r="835" spans="2:8" ht="14.5" x14ac:dyDescent="0.35">
      <c r="B835" s="1030" t="s">
        <v>1411</v>
      </c>
      <c r="C835" s="1029">
        <v>2021</v>
      </c>
      <c r="D835" s="257" t="s">
        <v>44</v>
      </c>
      <c r="E835" s="257" t="s">
        <v>45</v>
      </c>
      <c r="F835" s="257" t="s">
        <v>14</v>
      </c>
      <c r="G835" s="257" t="s">
        <v>42</v>
      </c>
      <c r="H835" s="257">
        <v>0</v>
      </c>
    </row>
    <row r="836" spans="2:8" ht="14.5" x14ac:dyDescent="0.35">
      <c r="B836" s="1030" t="s">
        <v>1411</v>
      </c>
      <c r="C836" s="1029">
        <v>2021</v>
      </c>
      <c r="D836" s="257" t="s">
        <v>44</v>
      </c>
      <c r="E836" s="257" t="s">
        <v>45</v>
      </c>
      <c r="F836" s="257" t="s">
        <v>15</v>
      </c>
      <c r="G836" s="257" t="s">
        <v>16</v>
      </c>
      <c r="H836" s="257">
        <v>0</v>
      </c>
    </row>
    <row r="837" spans="2:8" ht="14.5" x14ac:dyDescent="0.35">
      <c r="B837" s="1030" t="s">
        <v>1411</v>
      </c>
      <c r="C837" s="1029">
        <v>2021</v>
      </c>
      <c r="D837" s="257" t="s">
        <v>44</v>
      </c>
      <c r="E837" s="257" t="s">
        <v>45</v>
      </c>
      <c r="F837" s="257" t="s">
        <v>15</v>
      </c>
      <c r="G837" s="257" t="s">
        <v>42</v>
      </c>
      <c r="H837" s="257">
        <v>0</v>
      </c>
    </row>
    <row r="838" spans="2:8" ht="14.5" x14ac:dyDescent="0.35">
      <c r="B838" s="1030" t="s">
        <v>1411</v>
      </c>
      <c r="C838" s="1029">
        <v>2021</v>
      </c>
      <c r="D838" s="257" t="s">
        <v>44</v>
      </c>
      <c r="E838" s="257" t="s">
        <v>46</v>
      </c>
      <c r="F838" s="257" t="s">
        <v>14</v>
      </c>
      <c r="G838" s="257" t="s">
        <v>16</v>
      </c>
      <c r="H838" s="257">
        <v>4</v>
      </c>
    </row>
    <row r="839" spans="2:8" ht="14.5" x14ac:dyDescent="0.35">
      <c r="B839" s="1030" t="s">
        <v>1411</v>
      </c>
      <c r="C839" s="1029">
        <v>2021</v>
      </c>
      <c r="D839" s="257" t="s">
        <v>44</v>
      </c>
      <c r="E839" s="257" t="s">
        <v>46</v>
      </c>
      <c r="F839" s="257" t="s">
        <v>14</v>
      </c>
      <c r="G839" s="257" t="s">
        <v>42</v>
      </c>
      <c r="H839" s="257">
        <v>0</v>
      </c>
    </row>
    <row r="840" spans="2:8" ht="14.5" x14ac:dyDescent="0.35">
      <c r="B840" s="1030" t="s">
        <v>1411</v>
      </c>
      <c r="C840" s="1029">
        <v>2021</v>
      </c>
      <c r="D840" s="257" t="s">
        <v>44</v>
      </c>
      <c r="E840" s="257" t="s">
        <v>46</v>
      </c>
      <c r="F840" s="257" t="s">
        <v>15</v>
      </c>
      <c r="G840" s="257" t="s">
        <v>16</v>
      </c>
      <c r="H840" s="257">
        <v>0</v>
      </c>
    </row>
    <row r="841" spans="2:8" ht="14.5" x14ac:dyDescent="0.35">
      <c r="B841" s="1030" t="s">
        <v>1411</v>
      </c>
      <c r="C841" s="1029">
        <v>2021</v>
      </c>
      <c r="D841" s="257" t="s">
        <v>44</v>
      </c>
      <c r="E841" s="257" t="s">
        <v>46</v>
      </c>
      <c r="F841" s="257" t="s">
        <v>15</v>
      </c>
      <c r="G841" s="257" t="s">
        <v>42</v>
      </c>
      <c r="H841" s="257">
        <v>0</v>
      </c>
    </row>
    <row r="842" spans="2:8" ht="14.5" x14ac:dyDescent="0.35">
      <c r="B842" s="1028" t="s">
        <v>1418</v>
      </c>
      <c r="C842" s="1029">
        <v>2021</v>
      </c>
      <c r="D842" s="349" t="s">
        <v>43</v>
      </c>
      <c r="E842" s="349" t="s">
        <v>41</v>
      </c>
      <c r="F842" s="349" t="s">
        <v>14</v>
      </c>
      <c r="G842" s="349" t="s">
        <v>16</v>
      </c>
      <c r="H842" s="349">
        <v>2748</v>
      </c>
    </row>
    <row r="843" spans="2:8" ht="14.5" x14ac:dyDescent="0.35">
      <c r="B843" s="1028" t="s">
        <v>1418</v>
      </c>
      <c r="C843" s="1029">
        <v>2021</v>
      </c>
      <c r="D843" s="257" t="s">
        <v>43</v>
      </c>
      <c r="E843" s="257" t="s">
        <v>41</v>
      </c>
      <c r="F843" s="257" t="s">
        <v>14</v>
      </c>
      <c r="G843" s="257" t="s">
        <v>42</v>
      </c>
      <c r="H843" s="257">
        <v>148</v>
      </c>
    </row>
    <row r="844" spans="2:8" ht="14.5" x14ac:dyDescent="0.35">
      <c r="B844" s="1028" t="s">
        <v>1418</v>
      </c>
      <c r="C844" s="1029">
        <v>2021</v>
      </c>
      <c r="D844" s="257" t="s">
        <v>43</v>
      </c>
      <c r="E844" s="257" t="s">
        <v>41</v>
      </c>
      <c r="F844" s="257" t="s">
        <v>15</v>
      </c>
      <c r="G844" s="257" t="s">
        <v>16</v>
      </c>
      <c r="H844" s="257">
        <v>0</v>
      </c>
    </row>
    <row r="845" spans="2:8" ht="14.5" x14ac:dyDescent="0.35">
      <c r="B845" s="1028" t="s">
        <v>1418</v>
      </c>
      <c r="C845" s="1029">
        <v>2021</v>
      </c>
      <c r="D845" s="257" t="s">
        <v>43</v>
      </c>
      <c r="E845" s="257" t="s">
        <v>41</v>
      </c>
      <c r="F845" s="257" t="s">
        <v>15</v>
      </c>
      <c r="G845" s="257" t="s">
        <v>42</v>
      </c>
      <c r="H845" s="257">
        <v>0</v>
      </c>
    </row>
    <row r="846" spans="2:8" ht="14.5" x14ac:dyDescent="0.35">
      <c r="B846" s="1028" t="s">
        <v>1418</v>
      </c>
      <c r="C846" s="1029">
        <v>2021</v>
      </c>
      <c r="D846" s="257" t="s">
        <v>43</v>
      </c>
      <c r="E846" s="257" t="s">
        <v>45</v>
      </c>
      <c r="F846" s="257" t="s">
        <v>14</v>
      </c>
      <c r="G846" s="257" t="s">
        <v>16</v>
      </c>
      <c r="H846" s="257">
        <v>29</v>
      </c>
    </row>
    <row r="847" spans="2:8" ht="14.5" x14ac:dyDescent="0.35">
      <c r="B847" s="1028" t="s">
        <v>1418</v>
      </c>
      <c r="C847" s="1029">
        <v>2021</v>
      </c>
      <c r="D847" s="257" t="s">
        <v>43</v>
      </c>
      <c r="E847" s="257" t="s">
        <v>45</v>
      </c>
      <c r="F847" s="257" t="s">
        <v>14</v>
      </c>
      <c r="G847" s="257" t="s">
        <v>42</v>
      </c>
      <c r="H847" s="257">
        <v>0</v>
      </c>
    </row>
    <row r="848" spans="2:8" ht="14.5" x14ac:dyDescent="0.35">
      <c r="B848" s="1028" t="s">
        <v>1418</v>
      </c>
      <c r="C848" s="1029">
        <v>2021</v>
      </c>
      <c r="D848" s="257" t="s">
        <v>43</v>
      </c>
      <c r="E848" s="257" t="s">
        <v>45</v>
      </c>
      <c r="F848" s="257" t="s">
        <v>15</v>
      </c>
      <c r="G848" s="257" t="s">
        <v>16</v>
      </c>
      <c r="H848" s="257">
        <v>0</v>
      </c>
    </row>
    <row r="849" spans="2:8" ht="14.5" x14ac:dyDescent="0.35">
      <c r="B849" s="1028" t="s">
        <v>1418</v>
      </c>
      <c r="C849" s="1029">
        <v>2021</v>
      </c>
      <c r="D849" s="257" t="s">
        <v>43</v>
      </c>
      <c r="E849" s="257" t="s">
        <v>45</v>
      </c>
      <c r="F849" s="257" t="s">
        <v>15</v>
      </c>
      <c r="G849" s="257" t="s">
        <v>42</v>
      </c>
      <c r="H849" s="257">
        <v>0</v>
      </c>
    </row>
    <row r="850" spans="2:8" ht="14.5" x14ac:dyDescent="0.35">
      <c r="B850" s="1028" t="s">
        <v>1418</v>
      </c>
      <c r="C850" s="1029">
        <v>2021</v>
      </c>
      <c r="D850" s="257" t="s">
        <v>43</v>
      </c>
      <c r="E850" s="257" t="s">
        <v>46</v>
      </c>
      <c r="F850" s="257" t="s">
        <v>14</v>
      </c>
      <c r="G850" s="257" t="s">
        <v>16</v>
      </c>
      <c r="H850" s="257">
        <v>6207</v>
      </c>
    </row>
    <row r="851" spans="2:8" ht="14.5" x14ac:dyDescent="0.35">
      <c r="B851" s="1028" t="s">
        <v>1418</v>
      </c>
      <c r="C851" s="1029">
        <v>2021</v>
      </c>
      <c r="D851" s="257" t="s">
        <v>43</v>
      </c>
      <c r="E851" s="257" t="s">
        <v>46</v>
      </c>
      <c r="F851" s="257" t="s">
        <v>14</v>
      </c>
      <c r="G851" s="257" t="s">
        <v>42</v>
      </c>
      <c r="H851" s="257">
        <v>430</v>
      </c>
    </row>
    <row r="852" spans="2:8" ht="14.5" x14ac:dyDescent="0.35">
      <c r="B852" s="1028" t="s">
        <v>1418</v>
      </c>
      <c r="C852" s="1029">
        <v>2021</v>
      </c>
      <c r="D852" s="257" t="s">
        <v>43</v>
      </c>
      <c r="E852" s="257" t="s">
        <v>46</v>
      </c>
      <c r="F852" s="257" t="s">
        <v>15</v>
      </c>
      <c r="G852" s="257" t="s">
        <v>16</v>
      </c>
      <c r="H852" s="257">
        <v>0</v>
      </c>
    </row>
    <row r="853" spans="2:8" ht="14.5" x14ac:dyDescent="0.35">
      <c r="B853" s="1028" t="s">
        <v>1418</v>
      </c>
      <c r="C853" s="1029">
        <v>2021</v>
      </c>
      <c r="D853" s="257" t="s">
        <v>43</v>
      </c>
      <c r="E853" s="257" t="s">
        <v>46</v>
      </c>
      <c r="F853" s="257" t="s">
        <v>15</v>
      </c>
      <c r="G853" s="257" t="s">
        <v>42</v>
      </c>
      <c r="H853" s="257">
        <v>0</v>
      </c>
    </row>
    <row r="854" spans="2:8" ht="14.5" x14ac:dyDescent="0.35">
      <c r="B854" s="1028" t="s">
        <v>1418</v>
      </c>
      <c r="C854" s="1029">
        <v>2021</v>
      </c>
      <c r="D854" s="257" t="s">
        <v>44</v>
      </c>
      <c r="E854" s="257" t="s">
        <v>41</v>
      </c>
      <c r="F854" s="257" t="s">
        <v>14</v>
      </c>
      <c r="G854" s="257" t="s">
        <v>16</v>
      </c>
      <c r="H854" s="257">
        <v>310</v>
      </c>
    </row>
    <row r="855" spans="2:8" ht="14.5" x14ac:dyDescent="0.35">
      <c r="B855" s="1028" t="s">
        <v>1418</v>
      </c>
      <c r="C855" s="1029">
        <v>2021</v>
      </c>
      <c r="D855" s="257" t="s">
        <v>44</v>
      </c>
      <c r="E855" s="257" t="s">
        <v>41</v>
      </c>
      <c r="F855" s="257" t="s">
        <v>14</v>
      </c>
      <c r="G855" s="257" t="s">
        <v>42</v>
      </c>
      <c r="H855" s="257">
        <v>140</v>
      </c>
    </row>
    <row r="856" spans="2:8" ht="14.5" x14ac:dyDescent="0.35">
      <c r="B856" s="1028" t="s">
        <v>1418</v>
      </c>
      <c r="C856" s="1029">
        <v>2021</v>
      </c>
      <c r="D856" s="257" t="s">
        <v>44</v>
      </c>
      <c r="E856" s="257" t="s">
        <v>41</v>
      </c>
      <c r="F856" s="257" t="s">
        <v>15</v>
      </c>
      <c r="G856" s="257" t="s">
        <v>16</v>
      </c>
      <c r="H856" s="257">
        <v>0</v>
      </c>
    </row>
    <row r="857" spans="2:8" ht="14.5" x14ac:dyDescent="0.35">
      <c r="B857" s="1028" t="s">
        <v>1418</v>
      </c>
      <c r="C857" s="1029">
        <v>2021</v>
      </c>
      <c r="D857" s="257" t="s">
        <v>44</v>
      </c>
      <c r="E857" s="257" t="s">
        <v>41</v>
      </c>
      <c r="F857" s="257" t="s">
        <v>15</v>
      </c>
      <c r="G857" s="257" t="s">
        <v>42</v>
      </c>
      <c r="H857" s="257">
        <v>0</v>
      </c>
    </row>
    <row r="858" spans="2:8" ht="14.5" x14ac:dyDescent="0.35">
      <c r="B858" s="1028" t="s">
        <v>1418</v>
      </c>
      <c r="C858" s="1029">
        <v>2021</v>
      </c>
      <c r="D858" s="257" t="s">
        <v>44</v>
      </c>
      <c r="E858" s="257" t="s">
        <v>45</v>
      </c>
      <c r="F858" s="257" t="s">
        <v>14</v>
      </c>
      <c r="G858" s="257" t="s">
        <v>16</v>
      </c>
      <c r="H858" s="257">
        <v>3</v>
      </c>
    </row>
    <row r="859" spans="2:8" ht="14.5" x14ac:dyDescent="0.35">
      <c r="B859" s="1028" t="s">
        <v>1418</v>
      </c>
      <c r="C859" s="1029">
        <v>2021</v>
      </c>
      <c r="D859" s="257" t="s">
        <v>44</v>
      </c>
      <c r="E859" s="257" t="s">
        <v>45</v>
      </c>
      <c r="F859" s="257" t="s">
        <v>14</v>
      </c>
      <c r="G859" s="257" t="s">
        <v>42</v>
      </c>
      <c r="H859" s="257">
        <v>5</v>
      </c>
    </row>
    <row r="860" spans="2:8" ht="14.5" x14ac:dyDescent="0.35">
      <c r="B860" s="1028" t="s">
        <v>1418</v>
      </c>
      <c r="C860" s="1029">
        <v>2021</v>
      </c>
      <c r="D860" s="257" t="s">
        <v>44</v>
      </c>
      <c r="E860" s="257" t="s">
        <v>45</v>
      </c>
      <c r="F860" s="257" t="s">
        <v>15</v>
      </c>
      <c r="G860" s="257" t="s">
        <v>16</v>
      </c>
      <c r="H860" s="257">
        <v>0</v>
      </c>
    </row>
    <row r="861" spans="2:8" ht="14.5" x14ac:dyDescent="0.35">
      <c r="B861" s="1028" t="s">
        <v>1418</v>
      </c>
      <c r="C861" s="1029">
        <v>2021</v>
      </c>
      <c r="D861" s="257" t="s">
        <v>44</v>
      </c>
      <c r="E861" s="257" t="s">
        <v>45</v>
      </c>
      <c r="F861" s="257" t="s">
        <v>15</v>
      </c>
      <c r="G861" s="257" t="s">
        <v>42</v>
      </c>
      <c r="H861" s="257">
        <v>0</v>
      </c>
    </row>
    <row r="862" spans="2:8" ht="14.5" x14ac:dyDescent="0.35">
      <c r="B862" s="1028" t="s">
        <v>1418</v>
      </c>
      <c r="C862" s="1029">
        <v>2021</v>
      </c>
      <c r="D862" s="257" t="s">
        <v>44</v>
      </c>
      <c r="E862" s="257" t="s">
        <v>46</v>
      </c>
      <c r="F862" s="257" t="s">
        <v>14</v>
      </c>
      <c r="G862" s="257" t="s">
        <v>16</v>
      </c>
      <c r="H862" s="257">
        <v>75</v>
      </c>
    </row>
    <row r="863" spans="2:8" ht="14.5" x14ac:dyDescent="0.35">
      <c r="B863" s="1028" t="s">
        <v>1418</v>
      </c>
      <c r="C863" s="1029">
        <v>2021</v>
      </c>
      <c r="D863" s="257" t="s">
        <v>44</v>
      </c>
      <c r="E863" s="257" t="s">
        <v>46</v>
      </c>
      <c r="F863" s="257" t="s">
        <v>14</v>
      </c>
      <c r="G863" s="257" t="s">
        <v>42</v>
      </c>
      <c r="H863" s="257">
        <v>61</v>
      </c>
    </row>
    <row r="864" spans="2:8" ht="14.5" x14ac:dyDescent="0.35">
      <c r="B864" s="1028" t="s">
        <v>1418</v>
      </c>
      <c r="C864" s="1029">
        <v>2021</v>
      </c>
      <c r="D864" s="257" t="s">
        <v>44</v>
      </c>
      <c r="E864" s="257" t="s">
        <v>46</v>
      </c>
      <c r="F864" s="257" t="s">
        <v>15</v>
      </c>
      <c r="G864" s="257" t="s">
        <v>16</v>
      </c>
      <c r="H864" s="257">
        <v>0</v>
      </c>
    </row>
    <row r="865" spans="2:8" ht="14.5" x14ac:dyDescent="0.35">
      <c r="B865" s="1028" t="s">
        <v>1418</v>
      </c>
      <c r="C865" s="1029">
        <v>2021</v>
      </c>
      <c r="D865" s="257" t="s">
        <v>44</v>
      </c>
      <c r="E865" s="257" t="s">
        <v>46</v>
      </c>
      <c r="F865" s="257" t="s">
        <v>15</v>
      </c>
      <c r="G865" s="257" t="s">
        <v>42</v>
      </c>
      <c r="H865" s="257">
        <v>0</v>
      </c>
    </row>
    <row r="866" spans="2:8" ht="14.5" customHeight="1" x14ac:dyDescent="0.35">
      <c r="B866" s="1114" t="s">
        <v>1427</v>
      </c>
      <c r="C866" s="1113">
        <v>2021</v>
      </c>
      <c r="D866" s="257" t="s">
        <v>43</v>
      </c>
      <c r="E866" s="257" t="s">
        <v>41</v>
      </c>
      <c r="F866" s="257" t="s">
        <v>14</v>
      </c>
      <c r="G866" s="257" t="s">
        <v>16</v>
      </c>
      <c r="H866" s="257">
        <v>261</v>
      </c>
    </row>
    <row r="867" spans="2:8" ht="14.5" x14ac:dyDescent="0.35">
      <c r="B867" s="1114" t="s">
        <v>1427</v>
      </c>
      <c r="C867" s="1113">
        <v>2021</v>
      </c>
      <c r="D867" s="257" t="s">
        <v>43</v>
      </c>
      <c r="E867" s="257" t="s">
        <v>41</v>
      </c>
      <c r="F867" s="257" t="s">
        <v>14</v>
      </c>
      <c r="G867" s="257" t="s">
        <v>42</v>
      </c>
      <c r="H867" s="257">
        <v>3</v>
      </c>
    </row>
    <row r="868" spans="2:8" ht="14.5" x14ac:dyDescent="0.35">
      <c r="B868" s="1114" t="s">
        <v>1427</v>
      </c>
      <c r="C868" s="1113">
        <v>2021</v>
      </c>
      <c r="D868" s="257" t="s">
        <v>43</v>
      </c>
      <c r="E868" s="257" t="s">
        <v>41</v>
      </c>
      <c r="F868" s="257" t="s">
        <v>15</v>
      </c>
      <c r="G868" s="257" t="s">
        <v>16</v>
      </c>
      <c r="H868" s="257">
        <v>0</v>
      </c>
    </row>
    <row r="869" spans="2:8" ht="14.5" x14ac:dyDescent="0.35">
      <c r="B869" s="1114" t="s">
        <v>1427</v>
      </c>
      <c r="C869" s="1113">
        <v>2021</v>
      </c>
      <c r="D869" s="257" t="s">
        <v>43</v>
      </c>
      <c r="E869" s="257" t="s">
        <v>41</v>
      </c>
      <c r="F869" s="257" t="s">
        <v>15</v>
      </c>
      <c r="G869" s="257" t="s">
        <v>42</v>
      </c>
      <c r="H869" s="257">
        <v>0</v>
      </c>
    </row>
    <row r="870" spans="2:8" ht="14.5" x14ac:dyDescent="0.35">
      <c r="B870" s="1114" t="s">
        <v>1427</v>
      </c>
      <c r="C870" s="1113">
        <v>2021</v>
      </c>
      <c r="D870" s="257" t="s">
        <v>43</v>
      </c>
      <c r="E870" s="257" t="s">
        <v>45</v>
      </c>
      <c r="F870" s="257" t="s">
        <v>14</v>
      </c>
      <c r="G870" s="257" t="s">
        <v>16</v>
      </c>
      <c r="H870" s="257">
        <v>0</v>
      </c>
    </row>
    <row r="871" spans="2:8" ht="14.5" x14ac:dyDescent="0.35">
      <c r="B871" s="1114" t="s">
        <v>1427</v>
      </c>
      <c r="C871" s="1113">
        <v>2021</v>
      </c>
      <c r="D871" s="257" t="s">
        <v>43</v>
      </c>
      <c r="E871" s="257" t="s">
        <v>45</v>
      </c>
      <c r="F871" s="257" t="s">
        <v>14</v>
      </c>
      <c r="G871" s="257" t="s">
        <v>42</v>
      </c>
      <c r="H871" s="257">
        <v>0</v>
      </c>
    </row>
    <row r="872" spans="2:8" ht="14.5" x14ac:dyDescent="0.35">
      <c r="B872" s="1114" t="s">
        <v>1427</v>
      </c>
      <c r="C872" s="1113">
        <v>2021</v>
      </c>
      <c r="D872" s="257" t="s">
        <v>43</v>
      </c>
      <c r="E872" s="257" t="s">
        <v>45</v>
      </c>
      <c r="F872" s="257" t="s">
        <v>15</v>
      </c>
      <c r="G872" s="257" t="s">
        <v>16</v>
      </c>
      <c r="H872" s="257">
        <v>0</v>
      </c>
    </row>
    <row r="873" spans="2:8" ht="14.5" x14ac:dyDescent="0.35">
      <c r="B873" s="1114" t="s">
        <v>1427</v>
      </c>
      <c r="C873" s="1113">
        <v>2021</v>
      </c>
      <c r="D873" s="257" t="s">
        <v>43</v>
      </c>
      <c r="E873" s="257" t="s">
        <v>45</v>
      </c>
      <c r="F873" s="257" t="s">
        <v>15</v>
      </c>
      <c r="G873" s="257" t="s">
        <v>42</v>
      </c>
      <c r="H873" s="257">
        <v>0</v>
      </c>
    </row>
    <row r="874" spans="2:8" ht="14.5" x14ac:dyDescent="0.35">
      <c r="B874" s="1114" t="s">
        <v>1427</v>
      </c>
      <c r="C874" s="1113">
        <v>2021</v>
      </c>
      <c r="D874" s="257" t="s">
        <v>43</v>
      </c>
      <c r="E874" s="257" t="s">
        <v>46</v>
      </c>
      <c r="F874" s="257" t="s">
        <v>14</v>
      </c>
      <c r="G874" s="257" t="s">
        <v>16</v>
      </c>
      <c r="H874" s="257">
        <v>29</v>
      </c>
    </row>
    <row r="875" spans="2:8" ht="14.5" x14ac:dyDescent="0.35">
      <c r="B875" s="1114" t="s">
        <v>1427</v>
      </c>
      <c r="C875" s="1113">
        <v>2021</v>
      </c>
      <c r="D875" s="257" t="s">
        <v>43</v>
      </c>
      <c r="E875" s="257" t="s">
        <v>46</v>
      </c>
      <c r="F875" s="257" t="s">
        <v>14</v>
      </c>
      <c r="G875" s="257" t="s">
        <v>42</v>
      </c>
      <c r="H875" s="257">
        <v>16</v>
      </c>
    </row>
    <row r="876" spans="2:8" ht="14.5" x14ac:dyDescent="0.35">
      <c r="B876" s="1114" t="s">
        <v>1427</v>
      </c>
      <c r="C876" s="1113">
        <v>2021</v>
      </c>
      <c r="D876" s="257" t="s">
        <v>43</v>
      </c>
      <c r="E876" s="257" t="s">
        <v>46</v>
      </c>
      <c r="F876" s="257" t="s">
        <v>15</v>
      </c>
      <c r="G876" s="257" t="s">
        <v>16</v>
      </c>
      <c r="H876" s="257">
        <v>0</v>
      </c>
    </row>
    <row r="877" spans="2:8" ht="14.5" x14ac:dyDescent="0.35">
      <c r="B877" s="1114" t="s">
        <v>1427</v>
      </c>
      <c r="C877" s="1113">
        <v>2021</v>
      </c>
      <c r="D877" s="257" t="s">
        <v>43</v>
      </c>
      <c r="E877" s="257" t="s">
        <v>46</v>
      </c>
      <c r="F877" s="257" t="s">
        <v>15</v>
      </c>
      <c r="G877" s="257" t="s">
        <v>42</v>
      </c>
      <c r="H877" s="257">
        <v>0</v>
      </c>
    </row>
    <row r="878" spans="2:8" ht="14.5" x14ac:dyDescent="0.35">
      <c r="B878" s="1114" t="s">
        <v>1427</v>
      </c>
      <c r="C878" s="1113">
        <v>2021</v>
      </c>
      <c r="D878" s="257" t="s">
        <v>44</v>
      </c>
      <c r="E878" s="257" t="s">
        <v>41</v>
      </c>
      <c r="F878" s="257" t="s">
        <v>14</v>
      </c>
      <c r="G878" s="257" t="s">
        <v>16</v>
      </c>
      <c r="H878" s="257">
        <v>169</v>
      </c>
    </row>
    <row r="879" spans="2:8" ht="14.5" x14ac:dyDescent="0.35">
      <c r="B879" s="1114" t="s">
        <v>1427</v>
      </c>
      <c r="C879" s="1113">
        <v>2021</v>
      </c>
      <c r="D879" s="257" t="s">
        <v>44</v>
      </c>
      <c r="E879" s="257" t="s">
        <v>41</v>
      </c>
      <c r="F879" s="257" t="s">
        <v>14</v>
      </c>
      <c r="G879" s="257" t="s">
        <v>42</v>
      </c>
      <c r="H879" s="257">
        <v>26</v>
      </c>
    </row>
    <row r="880" spans="2:8" ht="14.5" x14ac:dyDescent="0.35">
      <c r="B880" s="1114" t="s">
        <v>1427</v>
      </c>
      <c r="C880" s="1113">
        <v>2021</v>
      </c>
      <c r="D880" s="257" t="s">
        <v>44</v>
      </c>
      <c r="E880" s="257" t="s">
        <v>41</v>
      </c>
      <c r="F880" s="257" t="s">
        <v>15</v>
      </c>
      <c r="G880" s="257" t="s">
        <v>16</v>
      </c>
      <c r="H880" s="257">
        <v>0</v>
      </c>
    </row>
    <row r="881" spans="2:8" ht="14.5" x14ac:dyDescent="0.35">
      <c r="B881" s="1114" t="s">
        <v>1427</v>
      </c>
      <c r="C881" s="1113">
        <v>2021</v>
      </c>
      <c r="D881" s="257" t="s">
        <v>44</v>
      </c>
      <c r="E881" s="257" t="s">
        <v>41</v>
      </c>
      <c r="F881" s="257" t="s">
        <v>15</v>
      </c>
      <c r="G881" s="257" t="s">
        <v>42</v>
      </c>
      <c r="H881" s="257">
        <v>0</v>
      </c>
    </row>
    <row r="882" spans="2:8" ht="14.5" x14ac:dyDescent="0.35">
      <c r="B882" s="1114" t="s">
        <v>1427</v>
      </c>
      <c r="C882" s="1113">
        <v>2021</v>
      </c>
      <c r="D882" s="257" t="s">
        <v>44</v>
      </c>
      <c r="E882" s="257" t="s">
        <v>45</v>
      </c>
      <c r="F882" s="257" t="s">
        <v>14</v>
      </c>
      <c r="G882" s="257" t="s">
        <v>16</v>
      </c>
      <c r="H882" s="257">
        <v>0</v>
      </c>
    </row>
    <row r="883" spans="2:8" ht="14.5" x14ac:dyDescent="0.35">
      <c r="B883" s="1114" t="s">
        <v>1427</v>
      </c>
      <c r="C883" s="1113">
        <v>2021</v>
      </c>
      <c r="D883" s="257" t="s">
        <v>44</v>
      </c>
      <c r="E883" s="257" t="s">
        <v>45</v>
      </c>
      <c r="F883" s="257" t="s">
        <v>14</v>
      </c>
      <c r="G883" s="257" t="s">
        <v>42</v>
      </c>
      <c r="H883" s="257">
        <v>0</v>
      </c>
    </row>
    <row r="884" spans="2:8" ht="14.5" x14ac:dyDescent="0.35">
      <c r="B884" s="1114" t="s">
        <v>1427</v>
      </c>
      <c r="C884" s="1113">
        <v>2021</v>
      </c>
      <c r="D884" s="257" t="s">
        <v>44</v>
      </c>
      <c r="E884" s="257" t="s">
        <v>45</v>
      </c>
      <c r="F884" s="257" t="s">
        <v>15</v>
      </c>
      <c r="G884" s="257" t="s">
        <v>16</v>
      </c>
      <c r="H884" s="257">
        <v>0</v>
      </c>
    </row>
    <row r="885" spans="2:8" ht="14.5" x14ac:dyDescent="0.35">
      <c r="B885" s="1114" t="s">
        <v>1427</v>
      </c>
      <c r="C885" s="1113">
        <v>2021</v>
      </c>
      <c r="D885" s="257" t="s">
        <v>44</v>
      </c>
      <c r="E885" s="257" t="s">
        <v>45</v>
      </c>
      <c r="F885" s="257" t="s">
        <v>15</v>
      </c>
      <c r="G885" s="257" t="s">
        <v>42</v>
      </c>
      <c r="H885" s="257">
        <v>0</v>
      </c>
    </row>
    <row r="886" spans="2:8" ht="14.5" x14ac:dyDescent="0.35">
      <c r="B886" s="1114" t="s">
        <v>1427</v>
      </c>
      <c r="C886" s="1113">
        <v>2021</v>
      </c>
      <c r="D886" s="257" t="s">
        <v>44</v>
      </c>
      <c r="E886" s="257" t="s">
        <v>46</v>
      </c>
      <c r="F886" s="257" t="s">
        <v>14</v>
      </c>
      <c r="G886" s="257" t="s">
        <v>16</v>
      </c>
      <c r="H886" s="257">
        <v>5</v>
      </c>
    </row>
    <row r="887" spans="2:8" ht="14.5" x14ac:dyDescent="0.35">
      <c r="B887" s="1114" t="s">
        <v>1427</v>
      </c>
      <c r="C887" s="1113">
        <v>2021</v>
      </c>
      <c r="D887" s="257" t="s">
        <v>44</v>
      </c>
      <c r="E887" s="257" t="s">
        <v>46</v>
      </c>
      <c r="F887" s="257" t="s">
        <v>14</v>
      </c>
      <c r="G887" s="257" t="s">
        <v>42</v>
      </c>
      <c r="H887" s="257">
        <v>9</v>
      </c>
    </row>
    <row r="888" spans="2:8" ht="14.5" x14ac:dyDescent="0.35">
      <c r="B888" s="1114" t="s">
        <v>1427</v>
      </c>
      <c r="C888" s="1113">
        <v>2021</v>
      </c>
      <c r="D888" s="257" t="s">
        <v>44</v>
      </c>
      <c r="E888" s="257" t="s">
        <v>46</v>
      </c>
      <c r="F888" s="257" t="s">
        <v>15</v>
      </c>
      <c r="G888" s="257" t="s">
        <v>16</v>
      </c>
      <c r="H888" s="257">
        <v>0</v>
      </c>
    </row>
    <row r="889" spans="2:8" ht="14.5" x14ac:dyDescent="0.35">
      <c r="B889" s="1114" t="s">
        <v>1427</v>
      </c>
      <c r="C889" s="1113">
        <v>2021</v>
      </c>
      <c r="D889" s="257" t="s">
        <v>44</v>
      </c>
      <c r="E889" s="257" t="s">
        <v>46</v>
      </c>
      <c r="F889" s="257" t="s">
        <v>15</v>
      </c>
      <c r="G889" s="257" t="s">
        <v>42</v>
      </c>
      <c r="H889" s="257">
        <v>0</v>
      </c>
    </row>
    <row r="890" spans="2:8" ht="14.5" customHeight="1" x14ac:dyDescent="0.35">
      <c r="B890" s="1115" t="s">
        <v>1434</v>
      </c>
      <c r="C890" s="1113">
        <v>2021</v>
      </c>
      <c r="D890" s="257" t="s">
        <v>43</v>
      </c>
      <c r="E890" s="257" t="s">
        <v>41</v>
      </c>
      <c r="F890" s="257" t="s">
        <v>14</v>
      </c>
      <c r="G890" s="257" t="s">
        <v>16</v>
      </c>
      <c r="H890" s="257">
        <v>776</v>
      </c>
    </row>
    <row r="891" spans="2:8" ht="14.5" x14ac:dyDescent="0.35">
      <c r="B891" s="1115" t="s">
        <v>1434</v>
      </c>
      <c r="C891" s="1113">
        <v>2021</v>
      </c>
      <c r="D891" s="257" t="s">
        <v>43</v>
      </c>
      <c r="E891" s="257" t="s">
        <v>41</v>
      </c>
      <c r="F891" s="257" t="s">
        <v>14</v>
      </c>
      <c r="G891" s="257" t="s">
        <v>42</v>
      </c>
      <c r="H891" s="257">
        <v>3</v>
      </c>
    </row>
    <row r="892" spans="2:8" ht="14.5" x14ac:dyDescent="0.35">
      <c r="B892" s="1115" t="s">
        <v>1434</v>
      </c>
      <c r="C892" s="1113">
        <v>2021</v>
      </c>
      <c r="D892" s="257" t="s">
        <v>43</v>
      </c>
      <c r="E892" s="257" t="s">
        <v>41</v>
      </c>
      <c r="F892" s="257" t="s">
        <v>15</v>
      </c>
      <c r="G892" s="257" t="s">
        <v>16</v>
      </c>
      <c r="H892" s="257">
        <v>0</v>
      </c>
    </row>
    <row r="893" spans="2:8" ht="14.5" x14ac:dyDescent="0.35">
      <c r="B893" s="1115" t="s">
        <v>1434</v>
      </c>
      <c r="C893" s="1113">
        <v>2021</v>
      </c>
      <c r="D893" s="257" t="s">
        <v>43</v>
      </c>
      <c r="E893" s="257" t="s">
        <v>41</v>
      </c>
      <c r="F893" s="257" t="s">
        <v>15</v>
      </c>
      <c r="G893" s="257" t="s">
        <v>42</v>
      </c>
      <c r="H893" s="257">
        <v>0</v>
      </c>
    </row>
    <row r="894" spans="2:8" ht="14.5" x14ac:dyDescent="0.35">
      <c r="B894" s="1115" t="s">
        <v>1434</v>
      </c>
      <c r="C894" s="1113">
        <v>2021</v>
      </c>
      <c r="D894" s="257" t="s">
        <v>43</v>
      </c>
      <c r="E894" s="257" t="s">
        <v>45</v>
      </c>
      <c r="F894" s="257" t="s">
        <v>14</v>
      </c>
      <c r="G894" s="257" t="s">
        <v>16</v>
      </c>
      <c r="H894" s="257">
        <v>0</v>
      </c>
    </row>
    <row r="895" spans="2:8" ht="14.5" x14ac:dyDescent="0.35">
      <c r="B895" s="1115" t="s">
        <v>1434</v>
      </c>
      <c r="C895" s="1113">
        <v>2021</v>
      </c>
      <c r="D895" s="257" t="s">
        <v>43</v>
      </c>
      <c r="E895" s="257" t="s">
        <v>45</v>
      </c>
      <c r="F895" s="257" t="s">
        <v>14</v>
      </c>
      <c r="G895" s="257" t="s">
        <v>42</v>
      </c>
      <c r="H895" s="257">
        <v>0</v>
      </c>
    </row>
    <row r="896" spans="2:8" ht="14.5" x14ac:dyDescent="0.35">
      <c r="B896" s="1115" t="s">
        <v>1434</v>
      </c>
      <c r="C896" s="1113">
        <v>2021</v>
      </c>
      <c r="D896" s="257" t="s">
        <v>43</v>
      </c>
      <c r="E896" s="257" t="s">
        <v>45</v>
      </c>
      <c r="F896" s="257" t="s">
        <v>15</v>
      </c>
      <c r="G896" s="257" t="s">
        <v>16</v>
      </c>
      <c r="H896" s="257">
        <v>0</v>
      </c>
    </row>
    <row r="897" spans="2:8" ht="14.5" x14ac:dyDescent="0.35">
      <c r="B897" s="1115" t="s">
        <v>1434</v>
      </c>
      <c r="C897" s="1113">
        <v>2021</v>
      </c>
      <c r="D897" s="257" t="s">
        <v>43</v>
      </c>
      <c r="E897" s="257" t="s">
        <v>45</v>
      </c>
      <c r="F897" s="257" t="s">
        <v>15</v>
      </c>
      <c r="G897" s="257" t="s">
        <v>42</v>
      </c>
      <c r="H897" s="257">
        <v>0</v>
      </c>
    </row>
    <row r="898" spans="2:8" ht="14.5" x14ac:dyDescent="0.35">
      <c r="B898" s="1115" t="s">
        <v>1434</v>
      </c>
      <c r="C898" s="1113">
        <v>2021</v>
      </c>
      <c r="D898" s="257" t="s">
        <v>43</v>
      </c>
      <c r="E898" s="257" t="s">
        <v>46</v>
      </c>
      <c r="F898" s="257" t="s">
        <v>14</v>
      </c>
      <c r="G898" s="257" t="s">
        <v>16</v>
      </c>
      <c r="H898" s="257">
        <v>1332</v>
      </c>
    </row>
    <row r="899" spans="2:8" ht="14.5" x14ac:dyDescent="0.35">
      <c r="B899" s="1115" t="s">
        <v>1434</v>
      </c>
      <c r="C899" s="1113">
        <v>2021</v>
      </c>
      <c r="D899" s="257" t="s">
        <v>43</v>
      </c>
      <c r="E899" s="257" t="s">
        <v>46</v>
      </c>
      <c r="F899" s="257" t="s">
        <v>14</v>
      </c>
      <c r="G899" s="257" t="s">
        <v>42</v>
      </c>
      <c r="H899" s="257">
        <v>199</v>
      </c>
    </row>
    <row r="900" spans="2:8" ht="14.5" x14ac:dyDescent="0.35">
      <c r="B900" s="1115" t="s">
        <v>1434</v>
      </c>
      <c r="C900" s="1113">
        <v>2021</v>
      </c>
      <c r="D900" s="257" t="s">
        <v>43</v>
      </c>
      <c r="E900" s="257" t="s">
        <v>46</v>
      </c>
      <c r="F900" s="257" t="s">
        <v>15</v>
      </c>
      <c r="G900" s="257" t="s">
        <v>16</v>
      </c>
      <c r="H900" s="257">
        <v>0</v>
      </c>
    </row>
    <row r="901" spans="2:8" ht="14.5" x14ac:dyDescent="0.35">
      <c r="B901" s="1115" t="s">
        <v>1434</v>
      </c>
      <c r="C901" s="1113">
        <v>2021</v>
      </c>
      <c r="D901" s="257" t="s">
        <v>43</v>
      </c>
      <c r="E901" s="257" t="s">
        <v>46</v>
      </c>
      <c r="F901" s="257" t="s">
        <v>15</v>
      </c>
      <c r="G901" s="257" t="s">
        <v>42</v>
      </c>
      <c r="H901" s="257">
        <v>0</v>
      </c>
    </row>
    <row r="902" spans="2:8" ht="14.5" x14ac:dyDescent="0.35">
      <c r="B902" s="1115" t="s">
        <v>1434</v>
      </c>
      <c r="C902" s="1113">
        <v>2021</v>
      </c>
      <c r="D902" s="257" t="s">
        <v>44</v>
      </c>
      <c r="E902" s="257" t="s">
        <v>41</v>
      </c>
      <c r="F902" s="257" t="s">
        <v>14</v>
      </c>
      <c r="G902" s="257" t="s">
        <v>16</v>
      </c>
      <c r="H902" s="257">
        <v>325</v>
      </c>
    </row>
    <row r="903" spans="2:8" ht="14.5" x14ac:dyDescent="0.35">
      <c r="B903" s="1115" t="s">
        <v>1434</v>
      </c>
      <c r="C903" s="1113">
        <v>2021</v>
      </c>
      <c r="D903" s="257" t="s">
        <v>44</v>
      </c>
      <c r="E903" s="257" t="s">
        <v>41</v>
      </c>
      <c r="F903" s="257" t="s">
        <v>14</v>
      </c>
      <c r="G903" s="257" t="s">
        <v>42</v>
      </c>
      <c r="H903" s="257">
        <v>71</v>
      </c>
    </row>
    <row r="904" spans="2:8" ht="14.5" x14ac:dyDescent="0.35">
      <c r="B904" s="1115" t="s">
        <v>1434</v>
      </c>
      <c r="C904" s="1113">
        <v>2021</v>
      </c>
      <c r="D904" s="257" t="s">
        <v>44</v>
      </c>
      <c r="E904" s="257" t="s">
        <v>41</v>
      </c>
      <c r="F904" s="257" t="s">
        <v>15</v>
      </c>
      <c r="G904" s="257" t="s">
        <v>16</v>
      </c>
      <c r="H904" s="257">
        <v>0</v>
      </c>
    </row>
    <row r="905" spans="2:8" ht="14.5" x14ac:dyDescent="0.35">
      <c r="B905" s="1115" t="s">
        <v>1434</v>
      </c>
      <c r="C905" s="1113">
        <v>2021</v>
      </c>
      <c r="D905" s="257" t="s">
        <v>44</v>
      </c>
      <c r="E905" s="257" t="s">
        <v>41</v>
      </c>
      <c r="F905" s="257" t="s">
        <v>15</v>
      </c>
      <c r="G905" s="257" t="s">
        <v>42</v>
      </c>
      <c r="H905" s="257">
        <v>0</v>
      </c>
    </row>
    <row r="906" spans="2:8" ht="14.5" x14ac:dyDescent="0.35">
      <c r="B906" s="1115" t="s">
        <v>1434</v>
      </c>
      <c r="C906" s="1113">
        <v>2021</v>
      </c>
      <c r="D906" s="257" t="s">
        <v>44</v>
      </c>
      <c r="E906" s="257" t="s">
        <v>45</v>
      </c>
      <c r="F906" s="257" t="s">
        <v>14</v>
      </c>
      <c r="G906" s="257" t="s">
        <v>16</v>
      </c>
      <c r="H906" s="257">
        <v>0</v>
      </c>
    </row>
    <row r="907" spans="2:8" ht="14.5" x14ac:dyDescent="0.35">
      <c r="B907" s="1115" t="s">
        <v>1434</v>
      </c>
      <c r="C907" s="1113">
        <v>2021</v>
      </c>
      <c r="D907" s="257" t="s">
        <v>44</v>
      </c>
      <c r="E907" s="257" t="s">
        <v>45</v>
      </c>
      <c r="F907" s="257" t="s">
        <v>14</v>
      </c>
      <c r="G907" s="257" t="s">
        <v>42</v>
      </c>
      <c r="H907" s="257">
        <v>0</v>
      </c>
    </row>
    <row r="908" spans="2:8" ht="14.5" x14ac:dyDescent="0.35">
      <c r="B908" s="1115" t="s">
        <v>1434</v>
      </c>
      <c r="C908" s="1113">
        <v>2021</v>
      </c>
      <c r="D908" s="257" t="s">
        <v>44</v>
      </c>
      <c r="E908" s="257" t="s">
        <v>45</v>
      </c>
      <c r="F908" s="257" t="s">
        <v>15</v>
      </c>
      <c r="G908" s="257" t="s">
        <v>16</v>
      </c>
      <c r="H908" s="257">
        <v>0</v>
      </c>
    </row>
    <row r="909" spans="2:8" ht="14.5" x14ac:dyDescent="0.35">
      <c r="B909" s="1115" t="s">
        <v>1434</v>
      </c>
      <c r="C909" s="1113">
        <v>2021</v>
      </c>
      <c r="D909" s="257" t="s">
        <v>44</v>
      </c>
      <c r="E909" s="257" t="s">
        <v>45</v>
      </c>
      <c r="F909" s="257" t="s">
        <v>15</v>
      </c>
      <c r="G909" s="257" t="s">
        <v>42</v>
      </c>
      <c r="H909" s="257">
        <v>0</v>
      </c>
    </row>
    <row r="910" spans="2:8" ht="14.5" x14ac:dyDescent="0.35">
      <c r="B910" s="1115" t="s">
        <v>1434</v>
      </c>
      <c r="C910" s="1113">
        <v>2021</v>
      </c>
      <c r="D910" s="257" t="s">
        <v>44</v>
      </c>
      <c r="E910" s="257" t="s">
        <v>46</v>
      </c>
      <c r="F910" s="257" t="s">
        <v>14</v>
      </c>
      <c r="G910" s="257" t="s">
        <v>16</v>
      </c>
      <c r="H910" s="257">
        <v>66</v>
      </c>
    </row>
    <row r="911" spans="2:8" ht="14.5" x14ac:dyDescent="0.35">
      <c r="B911" s="1115" t="s">
        <v>1434</v>
      </c>
      <c r="C911" s="1113">
        <v>2021</v>
      </c>
      <c r="D911" s="257" t="s">
        <v>44</v>
      </c>
      <c r="E911" s="257" t="s">
        <v>46</v>
      </c>
      <c r="F911" s="257" t="s">
        <v>14</v>
      </c>
      <c r="G911" s="257" t="s">
        <v>42</v>
      </c>
      <c r="H911" s="257">
        <v>46</v>
      </c>
    </row>
    <row r="912" spans="2:8" ht="14.5" x14ac:dyDescent="0.35">
      <c r="B912" s="1115" t="s">
        <v>1434</v>
      </c>
      <c r="C912" s="1113">
        <v>2021</v>
      </c>
      <c r="D912" s="257" t="s">
        <v>44</v>
      </c>
      <c r="E912" s="257" t="s">
        <v>46</v>
      </c>
      <c r="F912" s="257" t="s">
        <v>15</v>
      </c>
      <c r="G912" s="257" t="s">
        <v>16</v>
      </c>
      <c r="H912" s="257">
        <v>0</v>
      </c>
    </row>
    <row r="913" spans="2:8" ht="14.5" x14ac:dyDescent="0.35">
      <c r="B913" s="1115" t="s">
        <v>1434</v>
      </c>
      <c r="C913" s="1113">
        <v>2021</v>
      </c>
      <c r="D913" s="257" t="s">
        <v>44</v>
      </c>
      <c r="E913" s="257" t="s">
        <v>46</v>
      </c>
      <c r="F913" s="257" t="s">
        <v>15</v>
      </c>
      <c r="G913" s="257" t="s">
        <v>42</v>
      </c>
      <c r="H913" s="257">
        <v>0</v>
      </c>
    </row>
    <row r="914" spans="2:8" ht="14.5" x14ac:dyDescent="0.35">
      <c r="B914" s="1113" t="s">
        <v>1439</v>
      </c>
      <c r="C914" s="1113">
        <v>2021</v>
      </c>
      <c r="D914" s="257" t="s">
        <v>43</v>
      </c>
      <c r="E914" s="257" t="s">
        <v>41</v>
      </c>
      <c r="F914" s="257" t="s">
        <v>14</v>
      </c>
      <c r="G914" s="257" t="s">
        <v>16</v>
      </c>
      <c r="H914" s="257">
        <v>161</v>
      </c>
    </row>
    <row r="915" spans="2:8" ht="14.5" x14ac:dyDescent="0.35">
      <c r="B915" s="1113" t="s">
        <v>1439</v>
      </c>
      <c r="C915" s="1113">
        <v>2021</v>
      </c>
      <c r="D915" s="257" t="s">
        <v>43</v>
      </c>
      <c r="E915" s="257" t="s">
        <v>41</v>
      </c>
      <c r="F915" s="257" t="s">
        <v>14</v>
      </c>
      <c r="G915" s="257" t="s">
        <v>42</v>
      </c>
      <c r="H915" s="257">
        <v>2</v>
      </c>
    </row>
    <row r="916" spans="2:8" ht="14.5" x14ac:dyDescent="0.35">
      <c r="B916" s="1113" t="s">
        <v>1439</v>
      </c>
      <c r="C916" s="1113">
        <v>2021</v>
      </c>
      <c r="D916" s="257" t="s">
        <v>43</v>
      </c>
      <c r="E916" s="257" t="s">
        <v>41</v>
      </c>
      <c r="F916" s="257" t="s">
        <v>15</v>
      </c>
      <c r="G916" s="257" t="s">
        <v>16</v>
      </c>
      <c r="H916" s="257">
        <v>0</v>
      </c>
    </row>
    <row r="917" spans="2:8" ht="14.5" x14ac:dyDescent="0.35">
      <c r="B917" s="1113" t="s">
        <v>1439</v>
      </c>
      <c r="C917" s="1113">
        <v>2021</v>
      </c>
      <c r="D917" s="257" t="s">
        <v>43</v>
      </c>
      <c r="E917" s="257" t="s">
        <v>41</v>
      </c>
      <c r="F917" s="257" t="s">
        <v>15</v>
      </c>
      <c r="G917" s="257" t="s">
        <v>42</v>
      </c>
      <c r="H917" s="257">
        <v>0</v>
      </c>
    </row>
    <row r="918" spans="2:8" ht="14.5" x14ac:dyDescent="0.35">
      <c r="B918" s="1113" t="s">
        <v>1439</v>
      </c>
      <c r="C918" s="1113">
        <v>2021</v>
      </c>
      <c r="D918" s="257" t="s">
        <v>43</v>
      </c>
      <c r="E918" s="257" t="s">
        <v>45</v>
      </c>
      <c r="F918" s="257" t="s">
        <v>14</v>
      </c>
      <c r="G918" s="257" t="s">
        <v>16</v>
      </c>
      <c r="H918" s="257">
        <v>0</v>
      </c>
    </row>
    <row r="919" spans="2:8" ht="14.5" x14ac:dyDescent="0.35">
      <c r="B919" s="1113" t="s">
        <v>1439</v>
      </c>
      <c r="C919" s="1113">
        <v>2021</v>
      </c>
      <c r="D919" s="257" t="s">
        <v>43</v>
      </c>
      <c r="E919" s="257" t="s">
        <v>45</v>
      </c>
      <c r="F919" s="257" t="s">
        <v>14</v>
      </c>
      <c r="G919" s="257" t="s">
        <v>42</v>
      </c>
      <c r="H919" s="257">
        <v>0</v>
      </c>
    </row>
    <row r="920" spans="2:8" ht="14.5" x14ac:dyDescent="0.35">
      <c r="B920" s="1113" t="s">
        <v>1439</v>
      </c>
      <c r="C920" s="1113">
        <v>2021</v>
      </c>
      <c r="D920" s="257" t="s">
        <v>43</v>
      </c>
      <c r="E920" s="257" t="s">
        <v>45</v>
      </c>
      <c r="F920" s="257" t="s">
        <v>15</v>
      </c>
      <c r="G920" s="257" t="s">
        <v>16</v>
      </c>
      <c r="H920" s="257">
        <v>0</v>
      </c>
    </row>
    <row r="921" spans="2:8" ht="14.5" x14ac:dyDescent="0.35">
      <c r="B921" s="1113" t="s">
        <v>1439</v>
      </c>
      <c r="C921" s="1113">
        <v>2021</v>
      </c>
      <c r="D921" s="257" t="s">
        <v>43</v>
      </c>
      <c r="E921" s="257" t="s">
        <v>45</v>
      </c>
      <c r="F921" s="257" t="s">
        <v>15</v>
      </c>
      <c r="G921" s="257" t="s">
        <v>42</v>
      </c>
      <c r="H921" s="257">
        <v>0</v>
      </c>
    </row>
    <row r="922" spans="2:8" ht="14.5" x14ac:dyDescent="0.35">
      <c r="B922" s="1113" t="s">
        <v>1439</v>
      </c>
      <c r="C922" s="1113">
        <v>2021</v>
      </c>
      <c r="D922" s="257" t="s">
        <v>43</v>
      </c>
      <c r="E922" s="257" t="s">
        <v>46</v>
      </c>
      <c r="F922" s="257" t="s">
        <v>14</v>
      </c>
      <c r="G922" s="257" t="s">
        <v>16</v>
      </c>
      <c r="H922" s="257">
        <v>680</v>
      </c>
    </row>
    <row r="923" spans="2:8" ht="14.5" x14ac:dyDescent="0.35">
      <c r="B923" s="1113" t="s">
        <v>1439</v>
      </c>
      <c r="C923" s="1113">
        <v>2021</v>
      </c>
      <c r="D923" s="257" t="s">
        <v>43</v>
      </c>
      <c r="E923" s="257" t="s">
        <v>46</v>
      </c>
      <c r="F923" s="257" t="s">
        <v>14</v>
      </c>
      <c r="G923" s="257" t="s">
        <v>42</v>
      </c>
      <c r="H923" s="257">
        <v>22</v>
      </c>
    </row>
    <row r="924" spans="2:8" ht="14.5" x14ac:dyDescent="0.35">
      <c r="B924" s="1113" t="s">
        <v>1439</v>
      </c>
      <c r="C924" s="1113">
        <v>2021</v>
      </c>
      <c r="D924" s="257" t="s">
        <v>43</v>
      </c>
      <c r="E924" s="257" t="s">
        <v>46</v>
      </c>
      <c r="F924" s="257" t="s">
        <v>15</v>
      </c>
      <c r="G924" s="257" t="s">
        <v>16</v>
      </c>
      <c r="H924" s="257">
        <v>0</v>
      </c>
    </row>
    <row r="925" spans="2:8" ht="14.5" x14ac:dyDescent="0.35">
      <c r="B925" s="1113" t="s">
        <v>1439</v>
      </c>
      <c r="C925" s="1113">
        <v>2021</v>
      </c>
      <c r="D925" s="257" t="s">
        <v>43</v>
      </c>
      <c r="E925" s="257" t="s">
        <v>46</v>
      </c>
      <c r="F925" s="257" t="s">
        <v>15</v>
      </c>
      <c r="G925" s="257" t="s">
        <v>42</v>
      </c>
      <c r="H925" s="257">
        <v>0</v>
      </c>
    </row>
    <row r="926" spans="2:8" ht="14.5" x14ac:dyDescent="0.35">
      <c r="B926" s="1113" t="s">
        <v>1439</v>
      </c>
      <c r="C926" s="1113">
        <v>2021</v>
      </c>
      <c r="D926" s="257" t="s">
        <v>44</v>
      </c>
      <c r="E926" s="257" t="s">
        <v>41</v>
      </c>
      <c r="F926" s="257" t="s">
        <v>14</v>
      </c>
      <c r="G926" s="257" t="s">
        <v>16</v>
      </c>
      <c r="H926" s="257">
        <v>0</v>
      </c>
    </row>
    <row r="927" spans="2:8" ht="14.5" x14ac:dyDescent="0.35">
      <c r="B927" s="1113" t="s">
        <v>1439</v>
      </c>
      <c r="C927" s="1113">
        <v>2021</v>
      </c>
      <c r="D927" s="257" t="s">
        <v>44</v>
      </c>
      <c r="E927" s="257" t="s">
        <v>41</v>
      </c>
      <c r="F927" s="257" t="s">
        <v>14</v>
      </c>
      <c r="G927" s="257" t="s">
        <v>42</v>
      </c>
      <c r="H927" s="257">
        <v>0</v>
      </c>
    </row>
    <row r="928" spans="2:8" ht="14.5" x14ac:dyDescent="0.35">
      <c r="B928" s="1113" t="s">
        <v>1439</v>
      </c>
      <c r="C928" s="1113">
        <v>2021</v>
      </c>
      <c r="D928" s="257" t="s">
        <v>44</v>
      </c>
      <c r="E928" s="257" t="s">
        <v>41</v>
      </c>
      <c r="F928" s="257" t="s">
        <v>15</v>
      </c>
      <c r="G928" s="257" t="s">
        <v>16</v>
      </c>
      <c r="H928" s="257">
        <v>0</v>
      </c>
    </row>
    <row r="929" spans="2:8" ht="14.5" x14ac:dyDescent="0.35">
      <c r="B929" s="1113" t="s">
        <v>1439</v>
      </c>
      <c r="C929" s="1113">
        <v>2021</v>
      </c>
      <c r="D929" s="257" t="s">
        <v>44</v>
      </c>
      <c r="E929" s="257" t="s">
        <v>41</v>
      </c>
      <c r="F929" s="257" t="s">
        <v>15</v>
      </c>
      <c r="G929" s="257" t="s">
        <v>42</v>
      </c>
      <c r="H929" s="257">
        <v>0</v>
      </c>
    </row>
    <row r="930" spans="2:8" ht="14.5" x14ac:dyDescent="0.35">
      <c r="B930" s="1113" t="s">
        <v>1439</v>
      </c>
      <c r="C930" s="1113">
        <v>2021</v>
      </c>
      <c r="D930" s="257" t="s">
        <v>44</v>
      </c>
      <c r="E930" s="257" t="s">
        <v>45</v>
      </c>
      <c r="F930" s="257" t="s">
        <v>14</v>
      </c>
      <c r="G930" s="257" t="s">
        <v>16</v>
      </c>
      <c r="H930" s="257">
        <v>0</v>
      </c>
    </row>
    <row r="931" spans="2:8" ht="14.5" x14ac:dyDescent="0.35">
      <c r="B931" s="1113" t="s">
        <v>1439</v>
      </c>
      <c r="C931" s="1113">
        <v>2021</v>
      </c>
      <c r="D931" s="257" t="s">
        <v>44</v>
      </c>
      <c r="E931" s="257" t="s">
        <v>45</v>
      </c>
      <c r="F931" s="257" t="s">
        <v>14</v>
      </c>
      <c r="G931" s="257" t="s">
        <v>42</v>
      </c>
      <c r="H931" s="257">
        <v>0</v>
      </c>
    </row>
    <row r="932" spans="2:8" ht="14.5" x14ac:dyDescent="0.35">
      <c r="B932" s="1113" t="s">
        <v>1439</v>
      </c>
      <c r="C932" s="1113">
        <v>2021</v>
      </c>
      <c r="D932" s="257" t="s">
        <v>44</v>
      </c>
      <c r="E932" s="257" t="s">
        <v>45</v>
      </c>
      <c r="F932" s="257" t="s">
        <v>15</v>
      </c>
      <c r="G932" s="257" t="s">
        <v>16</v>
      </c>
      <c r="H932" s="257">
        <v>0</v>
      </c>
    </row>
    <row r="933" spans="2:8" ht="14.5" x14ac:dyDescent="0.35">
      <c r="B933" s="1113" t="s">
        <v>1439</v>
      </c>
      <c r="C933" s="1113">
        <v>2021</v>
      </c>
      <c r="D933" s="257" t="s">
        <v>44</v>
      </c>
      <c r="E933" s="257" t="s">
        <v>45</v>
      </c>
      <c r="F933" s="257" t="s">
        <v>15</v>
      </c>
      <c r="G933" s="257" t="s">
        <v>42</v>
      </c>
      <c r="H933" s="257">
        <v>0</v>
      </c>
    </row>
    <row r="934" spans="2:8" ht="14.5" x14ac:dyDescent="0.35">
      <c r="B934" s="1113" t="s">
        <v>1439</v>
      </c>
      <c r="C934" s="1113">
        <v>2021</v>
      </c>
      <c r="D934" s="257" t="s">
        <v>44</v>
      </c>
      <c r="E934" s="257" t="s">
        <v>46</v>
      </c>
      <c r="F934" s="257" t="s">
        <v>14</v>
      </c>
      <c r="G934" s="257" t="s">
        <v>16</v>
      </c>
      <c r="H934" s="257">
        <v>11</v>
      </c>
    </row>
    <row r="935" spans="2:8" ht="14.5" x14ac:dyDescent="0.35">
      <c r="B935" s="1113" t="s">
        <v>1439</v>
      </c>
      <c r="C935" s="1113">
        <v>2021</v>
      </c>
      <c r="D935" s="257" t="s">
        <v>44</v>
      </c>
      <c r="E935" s="257" t="s">
        <v>46</v>
      </c>
      <c r="F935" s="257" t="s">
        <v>14</v>
      </c>
      <c r="G935" s="257" t="s">
        <v>42</v>
      </c>
      <c r="H935" s="257">
        <v>16</v>
      </c>
    </row>
    <row r="936" spans="2:8" ht="14.5" x14ac:dyDescent="0.35">
      <c r="B936" s="1113" t="s">
        <v>1439</v>
      </c>
      <c r="C936" s="1113">
        <v>2021</v>
      </c>
      <c r="D936" s="257" t="s">
        <v>44</v>
      </c>
      <c r="E936" s="257" t="s">
        <v>46</v>
      </c>
      <c r="F936" s="257" t="s">
        <v>15</v>
      </c>
      <c r="G936" s="257" t="s">
        <v>16</v>
      </c>
      <c r="H936" s="257">
        <v>0</v>
      </c>
    </row>
    <row r="937" spans="2:8" ht="14.5" x14ac:dyDescent="0.35">
      <c r="B937" s="1113" t="s">
        <v>1439</v>
      </c>
      <c r="C937" s="1113">
        <v>2021</v>
      </c>
      <c r="D937" s="257" t="s">
        <v>44</v>
      </c>
      <c r="E937" s="257" t="s">
        <v>46</v>
      </c>
      <c r="F937" s="257" t="s">
        <v>15</v>
      </c>
      <c r="G937" s="257" t="s">
        <v>42</v>
      </c>
      <c r="H937" s="257">
        <v>0</v>
      </c>
    </row>
    <row r="938" spans="2:8" ht="14.5" x14ac:dyDescent="0.35">
      <c r="B938" s="1113" t="s">
        <v>1442</v>
      </c>
      <c r="C938" s="1113">
        <v>2021</v>
      </c>
      <c r="D938" s="257" t="s">
        <v>43</v>
      </c>
      <c r="E938" s="257" t="s">
        <v>41</v>
      </c>
      <c r="F938" s="257" t="s">
        <v>14</v>
      </c>
      <c r="G938" s="257" t="s">
        <v>16</v>
      </c>
      <c r="H938" s="257">
        <v>0</v>
      </c>
    </row>
    <row r="939" spans="2:8" ht="14.5" x14ac:dyDescent="0.35">
      <c r="B939" s="1113" t="s">
        <v>1442</v>
      </c>
      <c r="C939" s="1113">
        <v>2021</v>
      </c>
      <c r="D939" s="257" t="s">
        <v>43</v>
      </c>
      <c r="E939" s="257" t="s">
        <v>41</v>
      </c>
      <c r="F939" s="257" t="s">
        <v>14</v>
      </c>
      <c r="G939" s="257" t="s">
        <v>42</v>
      </c>
      <c r="H939" s="257">
        <v>0</v>
      </c>
    </row>
    <row r="940" spans="2:8" ht="14.5" x14ac:dyDescent="0.35">
      <c r="B940" s="1113" t="s">
        <v>1442</v>
      </c>
      <c r="C940" s="1113">
        <v>2021</v>
      </c>
      <c r="D940" s="257" t="s">
        <v>43</v>
      </c>
      <c r="E940" s="257" t="s">
        <v>41</v>
      </c>
      <c r="F940" s="257" t="s">
        <v>15</v>
      </c>
      <c r="G940" s="257" t="s">
        <v>16</v>
      </c>
      <c r="H940" s="257">
        <v>0</v>
      </c>
    </row>
    <row r="941" spans="2:8" ht="14.5" x14ac:dyDescent="0.35">
      <c r="B941" s="1113" t="s">
        <v>1442</v>
      </c>
      <c r="C941" s="1113">
        <v>2021</v>
      </c>
      <c r="D941" s="257" t="s">
        <v>43</v>
      </c>
      <c r="E941" s="257" t="s">
        <v>41</v>
      </c>
      <c r="F941" s="257" t="s">
        <v>15</v>
      </c>
      <c r="G941" s="257" t="s">
        <v>42</v>
      </c>
      <c r="H941" s="257">
        <v>0</v>
      </c>
    </row>
    <row r="942" spans="2:8" ht="14.5" x14ac:dyDescent="0.35">
      <c r="B942" s="1113" t="s">
        <v>1442</v>
      </c>
      <c r="C942" s="1113">
        <v>2021</v>
      </c>
      <c r="D942" s="257" t="s">
        <v>43</v>
      </c>
      <c r="E942" s="257" t="s">
        <v>45</v>
      </c>
      <c r="F942" s="257" t="s">
        <v>14</v>
      </c>
      <c r="G942" s="257" t="s">
        <v>16</v>
      </c>
      <c r="H942" s="257">
        <v>0</v>
      </c>
    </row>
    <row r="943" spans="2:8" ht="14.5" x14ac:dyDescent="0.35">
      <c r="B943" s="1113" t="s">
        <v>1442</v>
      </c>
      <c r="C943" s="1113">
        <v>2021</v>
      </c>
      <c r="D943" s="257" t="s">
        <v>43</v>
      </c>
      <c r="E943" s="257" t="s">
        <v>45</v>
      </c>
      <c r="F943" s="257" t="s">
        <v>14</v>
      </c>
      <c r="G943" s="257" t="s">
        <v>42</v>
      </c>
      <c r="H943" s="257">
        <v>0</v>
      </c>
    </row>
    <row r="944" spans="2:8" ht="14.5" x14ac:dyDescent="0.35">
      <c r="B944" s="1113" t="s">
        <v>1442</v>
      </c>
      <c r="C944" s="1113">
        <v>2021</v>
      </c>
      <c r="D944" s="257" t="s">
        <v>43</v>
      </c>
      <c r="E944" s="257" t="s">
        <v>45</v>
      </c>
      <c r="F944" s="257" t="s">
        <v>15</v>
      </c>
      <c r="G944" s="257" t="s">
        <v>16</v>
      </c>
      <c r="H944" s="257">
        <v>0</v>
      </c>
    </row>
    <row r="945" spans="2:8" ht="14.5" x14ac:dyDescent="0.35">
      <c r="B945" s="1113" t="s">
        <v>1442</v>
      </c>
      <c r="C945" s="1113">
        <v>2021</v>
      </c>
      <c r="D945" s="257" t="s">
        <v>43</v>
      </c>
      <c r="E945" s="257" t="s">
        <v>45</v>
      </c>
      <c r="F945" s="257" t="s">
        <v>15</v>
      </c>
      <c r="G945" s="257" t="s">
        <v>42</v>
      </c>
      <c r="H945" s="257">
        <v>0</v>
      </c>
    </row>
    <row r="946" spans="2:8" ht="14.5" x14ac:dyDescent="0.35">
      <c r="B946" s="1113" t="s">
        <v>1442</v>
      </c>
      <c r="C946" s="1113">
        <v>2021</v>
      </c>
      <c r="D946" s="257" t="s">
        <v>43</v>
      </c>
      <c r="E946" s="257" t="s">
        <v>46</v>
      </c>
      <c r="F946" s="257" t="s">
        <v>14</v>
      </c>
      <c r="G946" s="257" t="s">
        <v>16</v>
      </c>
      <c r="H946" s="257">
        <v>17</v>
      </c>
    </row>
    <row r="947" spans="2:8" ht="14.5" x14ac:dyDescent="0.35">
      <c r="B947" s="1113" t="s">
        <v>1442</v>
      </c>
      <c r="C947" s="1113">
        <v>2021</v>
      </c>
      <c r="D947" s="257" t="s">
        <v>43</v>
      </c>
      <c r="E947" s="257" t="s">
        <v>46</v>
      </c>
      <c r="F947" s="257" t="s">
        <v>14</v>
      </c>
      <c r="G947" s="257" t="s">
        <v>42</v>
      </c>
      <c r="H947" s="257">
        <v>0</v>
      </c>
    </row>
    <row r="948" spans="2:8" ht="14.5" x14ac:dyDescent="0.35">
      <c r="B948" s="1113" t="s">
        <v>1442</v>
      </c>
      <c r="C948" s="1113">
        <v>2021</v>
      </c>
      <c r="D948" s="257" t="s">
        <v>43</v>
      </c>
      <c r="E948" s="257" t="s">
        <v>46</v>
      </c>
      <c r="F948" s="257" t="s">
        <v>15</v>
      </c>
      <c r="G948" s="257" t="s">
        <v>16</v>
      </c>
      <c r="H948" s="257">
        <v>0</v>
      </c>
    </row>
    <row r="949" spans="2:8" ht="14.5" x14ac:dyDescent="0.35">
      <c r="B949" s="1113" t="s">
        <v>1442</v>
      </c>
      <c r="C949" s="1113">
        <v>2021</v>
      </c>
      <c r="D949" s="257" t="s">
        <v>43</v>
      </c>
      <c r="E949" s="257" t="s">
        <v>46</v>
      </c>
      <c r="F949" s="257" t="s">
        <v>15</v>
      </c>
      <c r="G949" s="257" t="s">
        <v>42</v>
      </c>
      <c r="H949" s="257">
        <v>0</v>
      </c>
    </row>
    <row r="950" spans="2:8" ht="14.5" x14ac:dyDescent="0.35">
      <c r="B950" s="1113" t="s">
        <v>1442</v>
      </c>
      <c r="C950" s="1113">
        <v>2021</v>
      </c>
      <c r="D950" s="257" t="s">
        <v>44</v>
      </c>
      <c r="E950" s="257" t="s">
        <v>41</v>
      </c>
      <c r="F950" s="257" t="s">
        <v>14</v>
      </c>
      <c r="G950" s="257" t="s">
        <v>16</v>
      </c>
      <c r="H950" s="257">
        <v>0</v>
      </c>
    </row>
    <row r="951" spans="2:8" ht="14.5" x14ac:dyDescent="0.35">
      <c r="B951" s="1113" t="s">
        <v>1442</v>
      </c>
      <c r="C951" s="1113">
        <v>2021</v>
      </c>
      <c r="D951" s="257" t="s">
        <v>44</v>
      </c>
      <c r="E951" s="257" t="s">
        <v>41</v>
      </c>
      <c r="F951" s="257" t="s">
        <v>14</v>
      </c>
      <c r="G951" s="257" t="s">
        <v>42</v>
      </c>
      <c r="H951" s="257">
        <v>0</v>
      </c>
    </row>
    <row r="952" spans="2:8" ht="14.5" x14ac:dyDescent="0.35">
      <c r="B952" s="1113" t="s">
        <v>1442</v>
      </c>
      <c r="C952" s="1113">
        <v>2021</v>
      </c>
      <c r="D952" s="257" t="s">
        <v>44</v>
      </c>
      <c r="E952" s="257" t="s">
        <v>41</v>
      </c>
      <c r="F952" s="257" t="s">
        <v>15</v>
      </c>
      <c r="G952" s="257" t="s">
        <v>16</v>
      </c>
      <c r="H952" s="257">
        <v>0</v>
      </c>
    </row>
    <row r="953" spans="2:8" ht="14.5" x14ac:dyDescent="0.35">
      <c r="B953" s="1113" t="s">
        <v>1442</v>
      </c>
      <c r="C953" s="1113">
        <v>2021</v>
      </c>
      <c r="D953" s="257" t="s">
        <v>44</v>
      </c>
      <c r="E953" s="257" t="s">
        <v>41</v>
      </c>
      <c r="F953" s="257" t="s">
        <v>15</v>
      </c>
      <c r="G953" s="257" t="s">
        <v>42</v>
      </c>
      <c r="H953" s="257">
        <v>0</v>
      </c>
    </row>
    <row r="954" spans="2:8" ht="14.5" x14ac:dyDescent="0.35">
      <c r="B954" s="1113" t="s">
        <v>1442</v>
      </c>
      <c r="C954" s="1113">
        <v>2021</v>
      </c>
      <c r="D954" s="257" t="s">
        <v>44</v>
      </c>
      <c r="E954" s="257" t="s">
        <v>45</v>
      </c>
      <c r="F954" s="257" t="s">
        <v>14</v>
      </c>
      <c r="G954" s="257" t="s">
        <v>16</v>
      </c>
      <c r="H954" s="257">
        <v>0</v>
      </c>
    </row>
    <row r="955" spans="2:8" ht="14.5" x14ac:dyDescent="0.35">
      <c r="B955" s="1113" t="s">
        <v>1442</v>
      </c>
      <c r="C955" s="1113">
        <v>2021</v>
      </c>
      <c r="D955" s="257" t="s">
        <v>44</v>
      </c>
      <c r="E955" s="257" t="s">
        <v>45</v>
      </c>
      <c r="F955" s="257" t="s">
        <v>14</v>
      </c>
      <c r="G955" s="257" t="s">
        <v>42</v>
      </c>
      <c r="H955" s="257">
        <v>0</v>
      </c>
    </row>
    <row r="956" spans="2:8" ht="14.5" x14ac:dyDescent="0.35">
      <c r="B956" s="1113" t="s">
        <v>1442</v>
      </c>
      <c r="C956" s="1113">
        <v>2021</v>
      </c>
      <c r="D956" s="257" t="s">
        <v>44</v>
      </c>
      <c r="E956" s="257" t="s">
        <v>45</v>
      </c>
      <c r="F956" s="257" t="s">
        <v>15</v>
      </c>
      <c r="G956" s="257" t="s">
        <v>16</v>
      </c>
      <c r="H956" s="257">
        <v>0</v>
      </c>
    </row>
    <row r="957" spans="2:8" ht="14.5" x14ac:dyDescent="0.35">
      <c r="B957" s="1113" t="s">
        <v>1442</v>
      </c>
      <c r="C957" s="1113">
        <v>2021</v>
      </c>
      <c r="D957" s="257" t="s">
        <v>44</v>
      </c>
      <c r="E957" s="257" t="s">
        <v>45</v>
      </c>
      <c r="F957" s="257" t="s">
        <v>15</v>
      </c>
      <c r="G957" s="257" t="s">
        <v>42</v>
      </c>
      <c r="H957" s="257">
        <v>0</v>
      </c>
    </row>
    <row r="958" spans="2:8" ht="14.5" x14ac:dyDescent="0.35">
      <c r="B958" s="1113" t="s">
        <v>1442</v>
      </c>
      <c r="C958" s="1113">
        <v>2021</v>
      </c>
      <c r="D958" s="257" t="s">
        <v>44</v>
      </c>
      <c r="E958" s="257" t="s">
        <v>46</v>
      </c>
      <c r="F958" s="257" t="s">
        <v>14</v>
      </c>
      <c r="G958" s="257" t="s">
        <v>16</v>
      </c>
      <c r="H958" s="257">
        <v>0</v>
      </c>
    </row>
    <row r="959" spans="2:8" ht="14.5" x14ac:dyDescent="0.35">
      <c r="B959" s="1113" t="s">
        <v>1442</v>
      </c>
      <c r="C959" s="1113">
        <v>2021</v>
      </c>
      <c r="D959" s="257" t="s">
        <v>44</v>
      </c>
      <c r="E959" s="257" t="s">
        <v>46</v>
      </c>
      <c r="F959" s="257" t="s">
        <v>14</v>
      </c>
      <c r="G959" s="257" t="s">
        <v>42</v>
      </c>
      <c r="H959" s="257">
        <v>0</v>
      </c>
    </row>
    <row r="960" spans="2:8" ht="14.5" x14ac:dyDescent="0.35">
      <c r="B960" s="1113" t="s">
        <v>1442</v>
      </c>
      <c r="C960" s="1113">
        <v>2021</v>
      </c>
      <c r="D960" s="257" t="s">
        <v>44</v>
      </c>
      <c r="E960" s="257" t="s">
        <v>46</v>
      </c>
      <c r="F960" s="257" t="s">
        <v>15</v>
      </c>
      <c r="G960" s="257" t="s">
        <v>16</v>
      </c>
      <c r="H960" s="257">
        <v>0</v>
      </c>
    </row>
    <row r="961" spans="2:8" ht="14.5" x14ac:dyDescent="0.35">
      <c r="B961" s="1113" t="s">
        <v>1442</v>
      </c>
      <c r="C961" s="1113">
        <v>2021</v>
      </c>
      <c r="D961" s="257" t="s">
        <v>44</v>
      </c>
      <c r="E961" s="257" t="s">
        <v>46</v>
      </c>
      <c r="F961" s="257" t="s">
        <v>15</v>
      </c>
      <c r="G961" s="257" t="s">
        <v>42</v>
      </c>
      <c r="H961" s="257">
        <v>0</v>
      </c>
    </row>
    <row r="962" spans="2:8" ht="14.5" x14ac:dyDescent="0.35">
      <c r="B962" s="1113" t="s">
        <v>1651</v>
      </c>
      <c r="C962" s="1113">
        <v>2021</v>
      </c>
      <c r="D962" s="257" t="s">
        <v>43</v>
      </c>
      <c r="E962" s="257" t="s">
        <v>41</v>
      </c>
      <c r="F962" s="257" t="s">
        <v>14</v>
      </c>
      <c r="G962" s="257" t="s">
        <v>16</v>
      </c>
      <c r="H962" s="257">
        <v>404</v>
      </c>
    </row>
    <row r="963" spans="2:8" ht="14.5" x14ac:dyDescent="0.35">
      <c r="B963" s="1113" t="s">
        <v>1651</v>
      </c>
      <c r="C963" s="1113">
        <v>2021</v>
      </c>
      <c r="D963" s="257" t="s">
        <v>43</v>
      </c>
      <c r="E963" s="257" t="s">
        <v>41</v>
      </c>
      <c r="F963" s="257" t="s">
        <v>14</v>
      </c>
      <c r="G963" s="257" t="s">
        <v>42</v>
      </c>
      <c r="H963" s="257">
        <v>20</v>
      </c>
    </row>
    <row r="964" spans="2:8" ht="14.5" x14ac:dyDescent="0.35">
      <c r="B964" s="1113" t="s">
        <v>1651</v>
      </c>
      <c r="C964" s="1113">
        <v>2021</v>
      </c>
      <c r="D964" s="257" t="s">
        <v>43</v>
      </c>
      <c r="E964" s="257" t="s">
        <v>41</v>
      </c>
      <c r="F964" s="257" t="s">
        <v>15</v>
      </c>
      <c r="G964" s="257" t="s">
        <v>16</v>
      </c>
      <c r="H964" s="257">
        <v>0</v>
      </c>
    </row>
    <row r="965" spans="2:8" ht="14.5" x14ac:dyDescent="0.35">
      <c r="B965" s="1113" t="s">
        <v>1651</v>
      </c>
      <c r="C965" s="1113">
        <v>2021</v>
      </c>
      <c r="D965" s="257" t="s">
        <v>43</v>
      </c>
      <c r="E965" s="257" t="s">
        <v>41</v>
      </c>
      <c r="F965" s="257" t="s">
        <v>15</v>
      </c>
      <c r="G965" s="257" t="s">
        <v>42</v>
      </c>
      <c r="H965" s="257">
        <v>0</v>
      </c>
    </row>
    <row r="966" spans="2:8" ht="14.5" x14ac:dyDescent="0.35">
      <c r="B966" s="1113" t="s">
        <v>1651</v>
      </c>
      <c r="C966" s="1113">
        <v>2021</v>
      </c>
      <c r="D966" s="257" t="s">
        <v>43</v>
      </c>
      <c r="E966" s="257" t="s">
        <v>45</v>
      </c>
      <c r="F966" s="257" t="s">
        <v>14</v>
      </c>
      <c r="G966" s="257" t="s">
        <v>16</v>
      </c>
      <c r="H966" s="257">
        <v>0</v>
      </c>
    </row>
    <row r="967" spans="2:8" ht="14.5" x14ac:dyDescent="0.35">
      <c r="B967" s="1113" t="s">
        <v>1651</v>
      </c>
      <c r="C967" s="1113">
        <v>2021</v>
      </c>
      <c r="D967" s="257" t="s">
        <v>43</v>
      </c>
      <c r="E967" s="257" t="s">
        <v>45</v>
      </c>
      <c r="F967" s="257" t="s">
        <v>14</v>
      </c>
      <c r="G967" s="257" t="s">
        <v>42</v>
      </c>
      <c r="H967" s="257">
        <v>0</v>
      </c>
    </row>
    <row r="968" spans="2:8" ht="14.5" x14ac:dyDescent="0.35">
      <c r="B968" s="1113" t="s">
        <v>1651</v>
      </c>
      <c r="C968" s="1113">
        <v>2021</v>
      </c>
      <c r="D968" s="257" t="s">
        <v>43</v>
      </c>
      <c r="E968" s="257" t="s">
        <v>45</v>
      </c>
      <c r="F968" s="257" t="s">
        <v>15</v>
      </c>
      <c r="G968" s="257" t="s">
        <v>16</v>
      </c>
      <c r="H968" s="257">
        <v>0</v>
      </c>
    </row>
    <row r="969" spans="2:8" ht="14.5" x14ac:dyDescent="0.35">
      <c r="B969" s="1113" t="s">
        <v>1651</v>
      </c>
      <c r="C969" s="1113">
        <v>2021</v>
      </c>
      <c r="D969" s="257" t="s">
        <v>43</v>
      </c>
      <c r="E969" s="257" t="s">
        <v>45</v>
      </c>
      <c r="F969" s="257" t="s">
        <v>15</v>
      </c>
      <c r="G969" s="257" t="s">
        <v>42</v>
      </c>
      <c r="H969" s="257">
        <v>0</v>
      </c>
    </row>
    <row r="970" spans="2:8" ht="14.5" x14ac:dyDescent="0.35">
      <c r="B970" s="1113" t="s">
        <v>1651</v>
      </c>
      <c r="C970" s="1113">
        <v>2021</v>
      </c>
      <c r="D970" s="257" t="s">
        <v>43</v>
      </c>
      <c r="E970" s="257" t="s">
        <v>46</v>
      </c>
      <c r="F970" s="257" t="s">
        <v>14</v>
      </c>
      <c r="G970" s="257" t="s">
        <v>16</v>
      </c>
      <c r="H970" s="257">
        <v>1071</v>
      </c>
    </row>
    <row r="971" spans="2:8" ht="14.5" x14ac:dyDescent="0.35">
      <c r="B971" s="1113" t="s">
        <v>1651</v>
      </c>
      <c r="C971" s="1113">
        <v>2021</v>
      </c>
      <c r="D971" s="257" t="s">
        <v>43</v>
      </c>
      <c r="E971" s="257" t="s">
        <v>46</v>
      </c>
      <c r="F971" s="257" t="s">
        <v>14</v>
      </c>
      <c r="G971" s="257" t="s">
        <v>42</v>
      </c>
      <c r="H971" s="257">
        <v>33</v>
      </c>
    </row>
    <row r="972" spans="2:8" ht="14.5" x14ac:dyDescent="0.35">
      <c r="B972" s="1113" t="s">
        <v>1651</v>
      </c>
      <c r="C972" s="1113">
        <v>2021</v>
      </c>
      <c r="D972" s="257" t="s">
        <v>43</v>
      </c>
      <c r="E972" s="257" t="s">
        <v>46</v>
      </c>
      <c r="F972" s="257" t="s">
        <v>15</v>
      </c>
      <c r="G972" s="257" t="s">
        <v>16</v>
      </c>
      <c r="H972" s="257">
        <v>0</v>
      </c>
    </row>
    <row r="973" spans="2:8" ht="14.5" x14ac:dyDescent="0.35">
      <c r="B973" s="1113" t="s">
        <v>1651</v>
      </c>
      <c r="C973" s="1113">
        <v>2021</v>
      </c>
      <c r="D973" s="257" t="s">
        <v>43</v>
      </c>
      <c r="E973" s="257" t="s">
        <v>46</v>
      </c>
      <c r="F973" s="257" t="s">
        <v>15</v>
      </c>
      <c r="G973" s="257" t="s">
        <v>42</v>
      </c>
      <c r="H973" s="257">
        <v>0</v>
      </c>
    </row>
    <row r="974" spans="2:8" ht="14.5" x14ac:dyDescent="0.35">
      <c r="B974" s="1113" t="s">
        <v>1651</v>
      </c>
      <c r="C974" s="1113">
        <v>2021</v>
      </c>
      <c r="D974" s="257" t="s">
        <v>44</v>
      </c>
      <c r="E974" s="257" t="s">
        <v>41</v>
      </c>
      <c r="F974" s="257" t="s">
        <v>14</v>
      </c>
      <c r="G974" s="257" t="s">
        <v>16</v>
      </c>
      <c r="H974" s="257">
        <v>264</v>
      </c>
    </row>
    <row r="975" spans="2:8" ht="14.5" x14ac:dyDescent="0.35">
      <c r="B975" s="1113" t="s">
        <v>1651</v>
      </c>
      <c r="C975" s="1113">
        <v>2021</v>
      </c>
      <c r="D975" s="257" t="s">
        <v>44</v>
      </c>
      <c r="E975" s="257" t="s">
        <v>41</v>
      </c>
      <c r="F975" s="257" t="s">
        <v>14</v>
      </c>
      <c r="G975" s="257" t="s">
        <v>42</v>
      </c>
      <c r="H975" s="257">
        <v>120</v>
      </c>
    </row>
    <row r="976" spans="2:8" ht="14.5" x14ac:dyDescent="0.35">
      <c r="B976" s="1113" t="s">
        <v>1651</v>
      </c>
      <c r="C976" s="1113">
        <v>2021</v>
      </c>
      <c r="D976" s="257" t="s">
        <v>44</v>
      </c>
      <c r="E976" s="257" t="s">
        <v>41</v>
      </c>
      <c r="F976" s="257" t="s">
        <v>15</v>
      </c>
      <c r="G976" s="257" t="s">
        <v>16</v>
      </c>
      <c r="H976" s="257">
        <v>11</v>
      </c>
    </row>
    <row r="977" spans="2:8" ht="14.5" x14ac:dyDescent="0.35">
      <c r="B977" s="1113" t="s">
        <v>1651</v>
      </c>
      <c r="C977" s="1113">
        <v>2021</v>
      </c>
      <c r="D977" s="257" t="s">
        <v>44</v>
      </c>
      <c r="E977" s="257" t="s">
        <v>41</v>
      </c>
      <c r="F977" s="257" t="s">
        <v>15</v>
      </c>
      <c r="G977" s="257" t="s">
        <v>42</v>
      </c>
      <c r="H977" s="257">
        <v>1</v>
      </c>
    </row>
    <row r="978" spans="2:8" ht="14.5" x14ac:dyDescent="0.35">
      <c r="B978" s="1113" t="s">
        <v>1651</v>
      </c>
      <c r="C978" s="1113">
        <v>2021</v>
      </c>
      <c r="D978" s="257" t="s">
        <v>44</v>
      </c>
      <c r="E978" s="257" t="s">
        <v>45</v>
      </c>
      <c r="F978" s="257" t="s">
        <v>14</v>
      </c>
      <c r="G978" s="257" t="s">
        <v>16</v>
      </c>
      <c r="H978" s="257">
        <v>0</v>
      </c>
    </row>
    <row r="979" spans="2:8" ht="14.5" x14ac:dyDescent="0.35">
      <c r="B979" s="1113" t="s">
        <v>1651</v>
      </c>
      <c r="C979" s="1113">
        <v>2021</v>
      </c>
      <c r="D979" s="257" t="s">
        <v>44</v>
      </c>
      <c r="E979" s="257" t="s">
        <v>45</v>
      </c>
      <c r="F979" s="257" t="s">
        <v>14</v>
      </c>
      <c r="G979" s="257" t="s">
        <v>42</v>
      </c>
      <c r="H979" s="257">
        <v>0</v>
      </c>
    </row>
    <row r="980" spans="2:8" ht="14.5" x14ac:dyDescent="0.35">
      <c r="B980" s="1113" t="s">
        <v>1651</v>
      </c>
      <c r="C980" s="1113">
        <v>2021</v>
      </c>
      <c r="D980" s="257" t="s">
        <v>44</v>
      </c>
      <c r="E980" s="257" t="s">
        <v>45</v>
      </c>
      <c r="F980" s="257" t="s">
        <v>15</v>
      </c>
      <c r="G980" s="257" t="s">
        <v>16</v>
      </c>
      <c r="H980" s="257">
        <v>0</v>
      </c>
    </row>
    <row r="981" spans="2:8" ht="14.5" x14ac:dyDescent="0.35">
      <c r="B981" s="1113" t="s">
        <v>1651</v>
      </c>
      <c r="C981" s="1113">
        <v>2021</v>
      </c>
      <c r="D981" s="257" t="s">
        <v>44</v>
      </c>
      <c r="E981" s="257" t="s">
        <v>45</v>
      </c>
      <c r="F981" s="257" t="s">
        <v>15</v>
      </c>
      <c r="G981" s="257" t="s">
        <v>42</v>
      </c>
      <c r="H981" s="257">
        <v>0</v>
      </c>
    </row>
    <row r="982" spans="2:8" ht="14.5" x14ac:dyDescent="0.35">
      <c r="B982" s="1113" t="s">
        <v>1651</v>
      </c>
      <c r="C982" s="1113">
        <v>2021</v>
      </c>
      <c r="D982" s="257" t="s">
        <v>44</v>
      </c>
      <c r="E982" s="257" t="s">
        <v>46</v>
      </c>
      <c r="F982" s="257" t="s">
        <v>14</v>
      </c>
      <c r="G982" s="257" t="s">
        <v>16</v>
      </c>
      <c r="H982" s="257">
        <v>49</v>
      </c>
    </row>
    <row r="983" spans="2:8" ht="14.5" x14ac:dyDescent="0.35">
      <c r="B983" s="1113" t="s">
        <v>1651</v>
      </c>
      <c r="C983" s="1113">
        <v>2021</v>
      </c>
      <c r="D983" s="257" t="s">
        <v>44</v>
      </c>
      <c r="E983" s="257" t="s">
        <v>46</v>
      </c>
      <c r="F983" s="257" t="s">
        <v>14</v>
      </c>
      <c r="G983" s="257" t="s">
        <v>42</v>
      </c>
      <c r="H983" s="257">
        <v>33</v>
      </c>
    </row>
    <row r="984" spans="2:8" ht="14.5" x14ac:dyDescent="0.35">
      <c r="B984" s="1113" t="s">
        <v>1651</v>
      </c>
      <c r="C984" s="1113">
        <v>2021</v>
      </c>
      <c r="D984" s="257" t="s">
        <v>44</v>
      </c>
      <c r="E984" s="257" t="s">
        <v>46</v>
      </c>
      <c r="F984" s="257" t="s">
        <v>15</v>
      </c>
      <c r="G984" s="257" t="s">
        <v>16</v>
      </c>
      <c r="H984" s="257">
        <v>0</v>
      </c>
    </row>
    <row r="985" spans="2:8" ht="14.5" x14ac:dyDescent="0.35">
      <c r="B985" s="1113" t="s">
        <v>1651</v>
      </c>
      <c r="C985" s="1113">
        <v>2021</v>
      </c>
      <c r="D985" s="257" t="s">
        <v>44</v>
      </c>
      <c r="E985" s="257" t="s">
        <v>46</v>
      </c>
      <c r="F985" s="257" t="s">
        <v>15</v>
      </c>
      <c r="G985" s="257" t="s">
        <v>42</v>
      </c>
      <c r="H985" s="257">
        <v>0</v>
      </c>
    </row>
    <row r="986" spans="2:8" ht="14.5" x14ac:dyDescent="0.35">
      <c r="B986" s="1113" t="s">
        <v>1454</v>
      </c>
      <c r="C986" s="1113">
        <v>2021</v>
      </c>
      <c r="D986" s="257" t="s">
        <v>43</v>
      </c>
      <c r="E986" s="257" t="s">
        <v>41</v>
      </c>
      <c r="F986" s="257" t="s">
        <v>14</v>
      </c>
      <c r="G986" s="257" t="s">
        <v>16</v>
      </c>
      <c r="H986" s="257">
        <v>181</v>
      </c>
    </row>
    <row r="987" spans="2:8" ht="14.5" x14ac:dyDescent="0.35">
      <c r="B987" s="1113" t="s">
        <v>1454</v>
      </c>
      <c r="C987" s="1113">
        <v>2021</v>
      </c>
      <c r="D987" s="257" t="s">
        <v>43</v>
      </c>
      <c r="E987" s="257" t="s">
        <v>41</v>
      </c>
      <c r="F987" s="257" t="s">
        <v>14</v>
      </c>
      <c r="G987" s="257" t="s">
        <v>42</v>
      </c>
      <c r="H987" s="257">
        <v>0</v>
      </c>
    </row>
    <row r="988" spans="2:8" ht="14.5" x14ac:dyDescent="0.35">
      <c r="B988" s="1113" t="s">
        <v>1454</v>
      </c>
      <c r="C988" s="1113">
        <v>2021</v>
      </c>
      <c r="D988" s="257" t="s">
        <v>43</v>
      </c>
      <c r="E988" s="257" t="s">
        <v>41</v>
      </c>
      <c r="F988" s="257" t="s">
        <v>15</v>
      </c>
      <c r="G988" s="257" t="s">
        <v>16</v>
      </c>
      <c r="H988" s="257">
        <v>0</v>
      </c>
    </row>
    <row r="989" spans="2:8" ht="14.5" x14ac:dyDescent="0.35">
      <c r="B989" s="1113" t="s">
        <v>1454</v>
      </c>
      <c r="C989" s="1113">
        <v>2021</v>
      </c>
      <c r="D989" s="257" t="s">
        <v>43</v>
      </c>
      <c r="E989" s="257" t="s">
        <v>41</v>
      </c>
      <c r="F989" s="257" t="s">
        <v>15</v>
      </c>
      <c r="G989" s="257" t="s">
        <v>42</v>
      </c>
      <c r="H989" s="257">
        <v>0</v>
      </c>
    </row>
    <row r="990" spans="2:8" ht="14.5" x14ac:dyDescent="0.35">
      <c r="B990" s="1113" t="s">
        <v>1454</v>
      </c>
      <c r="C990" s="1113">
        <v>2021</v>
      </c>
      <c r="D990" s="257" t="s">
        <v>43</v>
      </c>
      <c r="E990" s="257" t="s">
        <v>45</v>
      </c>
      <c r="F990" s="257" t="s">
        <v>14</v>
      </c>
      <c r="G990" s="257" t="s">
        <v>16</v>
      </c>
      <c r="H990" s="257">
        <v>4</v>
      </c>
    </row>
    <row r="991" spans="2:8" ht="14.5" x14ac:dyDescent="0.35">
      <c r="B991" s="1113" t="s">
        <v>1454</v>
      </c>
      <c r="C991" s="1113">
        <v>2021</v>
      </c>
      <c r="D991" s="257" t="s">
        <v>43</v>
      </c>
      <c r="E991" s="257" t="s">
        <v>45</v>
      </c>
      <c r="F991" s="257" t="s">
        <v>14</v>
      </c>
      <c r="G991" s="257" t="s">
        <v>42</v>
      </c>
      <c r="H991" s="257">
        <v>0</v>
      </c>
    </row>
    <row r="992" spans="2:8" ht="14.5" x14ac:dyDescent="0.35">
      <c r="B992" s="1113" t="s">
        <v>1454</v>
      </c>
      <c r="C992" s="1113">
        <v>2021</v>
      </c>
      <c r="D992" s="257" t="s">
        <v>43</v>
      </c>
      <c r="E992" s="257" t="s">
        <v>45</v>
      </c>
      <c r="F992" s="257" t="s">
        <v>15</v>
      </c>
      <c r="G992" s="257" t="s">
        <v>16</v>
      </c>
      <c r="H992" s="257">
        <v>0</v>
      </c>
    </row>
    <row r="993" spans="2:8" ht="14.5" x14ac:dyDescent="0.35">
      <c r="B993" s="1113" t="s">
        <v>1454</v>
      </c>
      <c r="C993" s="1113">
        <v>2021</v>
      </c>
      <c r="D993" s="257" t="s">
        <v>43</v>
      </c>
      <c r="E993" s="257" t="s">
        <v>45</v>
      </c>
      <c r="F993" s="257" t="s">
        <v>15</v>
      </c>
      <c r="G993" s="257" t="s">
        <v>42</v>
      </c>
      <c r="H993" s="257">
        <v>0</v>
      </c>
    </row>
    <row r="994" spans="2:8" ht="14.5" x14ac:dyDescent="0.35">
      <c r="B994" s="1113" t="s">
        <v>1454</v>
      </c>
      <c r="C994" s="1113">
        <v>2021</v>
      </c>
      <c r="D994" s="257" t="s">
        <v>43</v>
      </c>
      <c r="E994" s="257" t="s">
        <v>46</v>
      </c>
      <c r="F994" s="257" t="s">
        <v>14</v>
      </c>
      <c r="G994" s="257" t="s">
        <v>16</v>
      </c>
      <c r="H994" s="257">
        <v>534</v>
      </c>
    </row>
    <row r="995" spans="2:8" ht="14.5" x14ac:dyDescent="0.35">
      <c r="B995" s="1113" t="s">
        <v>1454</v>
      </c>
      <c r="C995" s="1113">
        <v>2021</v>
      </c>
      <c r="D995" s="257" t="s">
        <v>43</v>
      </c>
      <c r="E995" s="257" t="s">
        <v>46</v>
      </c>
      <c r="F995" s="257" t="s">
        <v>14</v>
      </c>
      <c r="G995" s="257" t="s">
        <v>42</v>
      </c>
      <c r="H995" s="257">
        <v>0</v>
      </c>
    </row>
    <row r="996" spans="2:8" ht="14.5" x14ac:dyDescent="0.35">
      <c r="B996" s="1113" t="s">
        <v>1454</v>
      </c>
      <c r="C996" s="1113">
        <v>2021</v>
      </c>
      <c r="D996" s="257" t="s">
        <v>43</v>
      </c>
      <c r="E996" s="257" t="s">
        <v>46</v>
      </c>
      <c r="F996" s="257" t="s">
        <v>15</v>
      </c>
      <c r="G996" s="257" t="s">
        <v>16</v>
      </c>
      <c r="H996" s="257">
        <v>0</v>
      </c>
    </row>
    <row r="997" spans="2:8" ht="14.5" x14ac:dyDescent="0.35">
      <c r="B997" s="1113" t="s">
        <v>1454</v>
      </c>
      <c r="C997" s="1113">
        <v>2021</v>
      </c>
      <c r="D997" s="257" t="s">
        <v>43</v>
      </c>
      <c r="E997" s="257" t="s">
        <v>46</v>
      </c>
      <c r="F997" s="257" t="s">
        <v>15</v>
      </c>
      <c r="G997" s="257" t="s">
        <v>42</v>
      </c>
      <c r="H997" s="257">
        <v>0</v>
      </c>
    </row>
    <row r="998" spans="2:8" ht="14.5" x14ac:dyDescent="0.35">
      <c r="B998" s="1113" t="s">
        <v>1454</v>
      </c>
      <c r="C998" s="1113">
        <v>2021</v>
      </c>
      <c r="D998" s="257" t="s">
        <v>44</v>
      </c>
      <c r="E998" s="257" t="s">
        <v>41</v>
      </c>
      <c r="F998" s="257" t="s">
        <v>14</v>
      </c>
      <c r="G998" s="257" t="s">
        <v>16</v>
      </c>
      <c r="H998" s="257">
        <v>93</v>
      </c>
    </row>
    <row r="999" spans="2:8" ht="14.5" x14ac:dyDescent="0.35">
      <c r="B999" s="1113" t="s">
        <v>1454</v>
      </c>
      <c r="C999" s="1113">
        <v>2021</v>
      </c>
      <c r="D999" s="257" t="s">
        <v>44</v>
      </c>
      <c r="E999" s="257" t="s">
        <v>41</v>
      </c>
      <c r="F999" s="257" t="s">
        <v>14</v>
      </c>
      <c r="G999" s="257" t="s">
        <v>42</v>
      </c>
      <c r="H999" s="257">
        <v>42</v>
      </c>
    </row>
    <row r="1000" spans="2:8" ht="14.5" x14ac:dyDescent="0.35">
      <c r="B1000" s="1113" t="s">
        <v>1454</v>
      </c>
      <c r="C1000" s="1113">
        <v>2021</v>
      </c>
      <c r="D1000" s="257" t="s">
        <v>44</v>
      </c>
      <c r="E1000" s="257" t="s">
        <v>41</v>
      </c>
      <c r="F1000" s="257" t="s">
        <v>15</v>
      </c>
      <c r="G1000" s="257" t="s">
        <v>16</v>
      </c>
      <c r="H1000" s="257">
        <v>0</v>
      </c>
    </row>
    <row r="1001" spans="2:8" ht="14.5" x14ac:dyDescent="0.35">
      <c r="B1001" s="1113" t="s">
        <v>1454</v>
      </c>
      <c r="C1001" s="1113">
        <v>2021</v>
      </c>
      <c r="D1001" s="257" t="s">
        <v>44</v>
      </c>
      <c r="E1001" s="257" t="s">
        <v>41</v>
      </c>
      <c r="F1001" s="257" t="s">
        <v>15</v>
      </c>
      <c r="G1001" s="257" t="s">
        <v>42</v>
      </c>
      <c r="H1001" s="257">
        <v>0</v>
      </c>
    </row>
    <row r="1002" spans="2:8" ht="14.5" x14ac:dyDescent="0.35">
      <c r="B1002" s="1113" t="s">
        <v>1454</v>
      </c>
      <c r="C1002" s="1113">
        <v>2021</v>
      </c>
      <c r="D1002" s="257" t="s">
        <v>44</v>
      </c>
      <c r="E1002" s="257" t="s">
        <v>45</v>
      </c>
      <c r="F1002" s="257" t="s">
        <v>14</v>
      </c>
      <c r="G1002" s="257" t="s">
        <v>16</v>
      </c>
      <c r="H1002" s="257">
        <v>11</v>
      </c>
    </row>
    <row r="1003" spans="2:8" ht="14.5" x14ac:dyDescent="0.35">
      <c r="B1003" s="1113" t="s">
        <v>1454</v>
      </c>
      <c r="C1003" s="1113">
        <v>2021</v>
      </c>
      <c r="D1003" s="257" t="s">
        <v>44</v>
      </c>
      <c r="E1003" s="257" t="s">
        <v>45</v>
      </c>
      <c r="F1003" s="257" t="s">
        <v>14</v>
      </c>
      <c r="G1003" s="257" t="s">
        <v>42</v>
      </c>
      <c r="H1003" s="257">
        <v>0</v>
      </c>
    </row>
    <row r="1004" spans="2:8" ht="14.5" x14ac:dyDescent="0.35">
      <c r="B1004" s="1113" t="s">
        <v>1454</v>
      </c>
      <c r="C1004" s="1113">
        <v>2021</v>
      </c>
      <c r="D1004" s="257" t="s">
        <v>44</v>
      </c>
      <c r="E1004" s="257" t="s">
        <v>45</v>
      </c>
      <c r="F1004" s="257" t="s">
        <v>15</v>
      </c>
      <c r="G1004" s="257" t="s">
        <v>16</v>
      </c>
      <c r="H1004" s="257">
        <v>0</v>
      </c>
    </row>
    <row r="1005" spans="2:8" ht="14.5" x14ac:dyDescent="0.35">
      <c r="B1005" s="1113" t="s">
        <v>1454</v>
      </c>
      <c r="C1005" s="1113">
        <v>2021</v>
      </c>
      <c r="D1005" s="257" t="s">
        <v>44</v>
      </c>
      <c r="E1005" s="257" t="s">
        <v>45</v>
      </c>
      <c r="F1005" s="257" t="s">
        <v>15</v>
      </c>
      <c r="G1005" s="257" t="s">
        <v>42</v>
      </c>
      <c r="H1005" s="257">
        <v>0</v>
      </c>
    </row>
    <row r="1006" spans="2:8" ht="14.5" x14ac:dyDescent="0.35">
      <c r="B1006" s="1113" t="s">
        <v>1454</v>
      </c>
      <c r="C1006" s="1113">
        <v>2021</v>
      </c>
      <c r="D1006" s="257" t="s">
        <v>44</v>
      </c>
      <c r="E1006" s="257" t="s">
        <v>46</v>
      </c>
      <c r="F1006" s="257" t="s">
        <v>14</v>
      </c>
      <c r="G1006" s="257" t="s">
        <v>16</v>
      </c>
      <c r="H1006" s="257">
        <v>26</v>
      </c>
    </row>
    <row r="1007" spans="2:8" ht="14.5" x14ac:dyDescent="0.35">
      <c r="B1007" s="1113" t="s">
        <v>1454</v>
      </c>
      <c r="C1007" s="1113">
        <v>2021</v>
      </c>
      <c r="D1007" s="257" t="s">
        <v>44</v>
      </c>
      <c r="E1007" s="257" t="s">
        <v>46</v>
      </c>
      <c r="F1007" s="257" t="s">
        <v>14</v>
      </c>
      <c r="G1007" s="257" t="s">
        <v>42</v>
      </c>
      <c r="H1007" s="257">
        <v>5</v>
      </c>
    </row>
    <row r="1008" spans="2:8" ht="14.5" x14ac:dyDescent="0.35">
      <c r="B1008" s="1113" t="s">
        <v>1454</v>
      </c>
      <c r="C1008" s="1113">
        <v>2021</v>
      </c>
      <c r="D1008" s="257" t="s">
        <v>44</v>
      </c>
      <c r="E1008" s="257" t="s">
        <v>46</v>
      </c>
      <c r="F1008" s="257" t="s">
        <v>15</v>
      </c>
      <c r="G1008" s="257" t="s">
        <v>16</v>
      </c>
      <c r="H1008" s="257">
        <v>0</v>
      </c>
    </row>
    <row r="1009" spans="2:8" ht="14.5" x14ac:dyDescent="0.35">
      <c r="B1009" s="1113" t="s">
        <v>1454</v>
      </c>
      <c r="C1009" s="1113">
        <v>2021</v>
      </c>
      <c r="D1009" s="257" t="s">
        <v>44</v>
      </c>
      <c r="E1009" s="257" t="s">
        <v>46</v>
      </c>
      <c r="F1009" s="257" t="s">
        <v>15</v>
      </c>
      <c r="G1009" s="257" t="s">
        <v>42</v>
      </c>
      <c r="H1009" s="257">
        <v>0</v>
      </c>
    </row>
    <row r="1010" spans="2:8" ht="14.5" x14ac:dyDescent="0.35">
      <c r="B1010" s="1113" t="s">
        <v>1461</v>
      </c>
      <c r="C1010" s="1113">
        <v>2021</v>
      </c>
      <c r="D1010" s="257" t="s">
        <v>43</v>
      </c>
      <c r="E1010" s="257" t="s">
        <v>41</v>
      </c>
      <c r="F1010" s="257" t="s">
        <v>14</v>
      </c>
      <c r="G1010" s="257" t="s">
        <v>16</v>
      </c>
      <c r="H1010" s="257">
        <v>22</v>
      </c>
    </row>
    <row r="1011" spans="2:8" ht="14.5" x14ac:dyDescent="0.35">
      <c r="B1011" s="1113" t="s">
        <v>1461</v>
      </c>
      <c r="C1011" s="1113">
        <v>2021</v>
      </c>
      <c r="D1011" s="257" t="s">
        <v>43</v>
      </c>
      <c r="E1011" s="257" t="s">
        <v>41</v>
      </c>
      <c r="F1011" s="257" t="s">
        <v>14</v>
      </c>
      <c r="G1011" s="257" t="s">
        <v>42</v>
      </c>
      <c r="H1011" s="257">
        <v>0</v>
      </c>
    </row>
    <row r="1012" spans="2:8" ht="14.5" x14ac:dyDescent="0.35">
      <c r="B1012" s="1113" t="s">
        <v>1461</v>
      </c>
      <c r="C1012" s="1113">
        <v>2021</v>
      </c>
      <c r="D1012" s="257" t="s">
        <v>43</v>
      </c>
      <c r="E1012" s="257" t="s">
        <v>41</v>
      </c>
      <c r="F1012" s="257" t="s">
        <v>15</v>
      </c>
      <c r="G1012" s="257" t="s">
        <v>16</v>
      </c>
      <c r="H1012" s="257">
        <v>0</v>
      </c>
    </row>
    <row r="1013" spans="2:8" ht="14.5" x14ac:dyDescent="0.35">
      <c r="B1013" s="1113" t="s">
        <v>1461</v>
      </c>
      <c r="C1013" s="1113">
        <v>2021</v>
      </c>
      <c r="D1013" s="257" t="s">
        <v>43</v>
      </c>
      <c r="E1013" s="257" t="s">
        <v>41</v>
      </c>
      <c r="F1013" s="257" t="s">
        <v>15</v>
      </c>
      <c r="G1013" s="257" t="s">
        <v>42</v>
      </c>
      <c r="H1013" s="257">
        <v>0</v>
      </c>
    </row>
    <row r="1014" spans="2:8" ht="14.5" x14ac:dyDescent="0.35">
      <c r="B1014" s="1113" t="s">
        <v>1461</v>
      </c>
      <c r="C1014" s="1113">
        <v>2021</v>
      </c>
      <c r="D1014" s="257" t="s">
        <v>43</v>
      </c>
      <c r="E1014" s="257" t="s">
        <v>45</v>
      </c>
      <c r="F1014" s="257" t="s">
        <v>14</v>
      </c>
      <c r="G1014" s="257" t="s">
        <v>16</v>
      </c>
      <c r="H1014" s="257">
        <v>6</v>
      </c>
    </row>
    <row r="1015" spans="2:8" ht="14.5" x14ac:dyDescent="0.35">
      <c r="B1015" s="1113" t="s">
        <v>1461</v>
      </c>
      <c r="C1015" s="1113">
        <v>2021</v>
      </c>
      <c r="D1015" s="257" t="s">
        <v>43</v>
      </c>
      <c r="E1015" s="257" t="s">
        <v>45</v>
      </c>
      <c r="F1015" s="257" t="s">
        <v>14</v>
      </c>
      <c r="G1015" s="257" t="s">
        <v>42</v>
      </c>
      <c r="H1015" s="257">
        <v>0</v>
      </c>
    </row>
    <row r="1016" spans="2:8" ht="14.5" x14ac:dyDescent="0.35">
      <c r="B1016" s="1113" t="s">
        <v>1461</v>
      </c>
      <c r="C1016" s="1113">
        <v>2021</v>
      </c>
      <c r="D1016" s="257" t="s">
        <v>43</v>
      </c>
      <c r="E1016" s="257" t="s">
        <v>45</v>
      </c>
      <c r="F1016" s="257" t="s">
        <v>15</v>
      </c>
      <c r="G1016" s="257" t="s">
        <v>16</v>
      </c>
      <c r="H1016" s="257">
        <v>0</v>
      </c>
    </row>
    <row r="1017" spans="2:8" ht="14.5" x14ac:dyDescent="0.35">
      <c r="B1017" s="1113" t="s">
        <v>1461</v>
      </c>
      <c r="C1017" s="1113">
        <v>2021</v>
      </c>
      <c r="D1017" s="257" t="s">
        <v>43</v>
      </c>
      <c r="E1017" s="257" t="s">
        <v>45</v>
      </c>
      <c r="F1017" s="257" t="s">
        <v>15</v>
      </c>
      <c r="G1017" s="257" t="s">
        <v>42</v>
      </c>
      <c r="H1017" s="257">
        <v>0</v>
      </c>
    </row>
    <row r="1018" spans="2:8" ht="14.5" x14ac:dyDescent="0.35">
      <c r="B1018" s="1113" t="s">
        <v>1461</v>
      </c>
      <c r="C1018" s="1113">
        <v>2021</v>
      </c>
      <c r="D1018" s="257" t="s">
        <v>43</v>
      </c>
      <c r="E1018" s="257" t="s">
        <v>46</v>
      </c>
      <c r="F1018" s="257" t="s">
        <v>14</v>
      </c>
      <c r="G1018" s="257" t="s">
        <v>16</v>
      </c>
      <c r="H1018" s="257">
        <v>103</v>
      </c>
    </row>
    <row r="1019" spans="2:8" ht="14.5" x14ac:dyDescent="0.35">
      <c r="B1019" s="1113" t="s">
        <v>1461</v>
      </c>
      <c r="C1019" s="1113">
        <v>2021</v>
      </c>
      <c r="D1019" s="257" t="s">
        <v>43</v>
      </c>
      <c r="E1019" s="257" t="s">
        <v>46</v>
      </c>
      <c r="F1019" s="257" t="s">
        <v>14</v>
      </c>
      <c r="G1019" s="257" t="s">
        <v>42</v>
      </c>
      <c r="H1019" s="257">
        <v>0</v>
      </c>
    </row>
    <row r="1020" spans="2:8" ht="14.5" x14ac:dyDescent="0.35">
      <c r="B1020" s="1113" t="s">
        <v>1461</v>
      </c>
      <c r="C1020" s="1113">
        <v>2021</v>
      </c>
      <c r="D1020" s="257" t="s">
        <v>43</v>
      </c>
      <c r="E1020" s="257" t="s">
        <v>46</v>
      </c>
      <c r="F1020" s="257" t="s">
        <v>15</v>
      </c>
      <c r="G1020" s="257" t="s">
        <v>16</v>
      </c>
      <c r="H1020" s="257">
        <v>0</v>
      </c>
    </row>
    <row r="1021" spans="2:8" ht="14.5" x14ac:dyDescent="0.35">
      <c r="B1021" s="1113" t="s">
        <v>1461</v>
      </c>
      <c r="C1021" s="1113">
        <v>2021</v>
      </c>
      <c r="D1021" s="257" t="s">
        <v>43</v>
      </c>
      <c r="E1021" s="257" t="s">
        <v>46</v>
      </c>
      <c r="F1021" s="257" t="s">
        <v>15</v>
      </c>
      <c r="G1021" s="257" t="s">
        <v>42</v>
      </c>
      <c r="H1021" s="257">
        <v>0</v>
      </c>
    </row>
    <row r="1022" spans="2:8" ht="14.5" x14ac:dyDescent="0.35">
      <c r="B1022" s="1113" t="s">
        <v>1461</v>
      </c>
      <c r="C1022" s="1113">
        <v>2021</v>
      </c>
      <c r="D1022" s="257" t="s">
        <v>44</v>
      </c>
      <c r="E1022" s="257" t="s">
        <v>41</v>
      </c>
      <c r="F1022" s="257" t="s">
        <v>14</v>
      </c>
      <c r="G1022" s="257" t="s">
        <v>16</v>
      </c>
      <c r="H1022" s="257">
        <v>8</v>
      </c>
    </row>
    <row r="1023" spans="2:8" ht="14.5" x14ac:dyDescent="0.35">
      <c r="B1023" s="1113" t="s">
        <v>1461</v>
      </c>
      <c r="C1023" s="1113">
        <v>2021</v>
      </c>
      <c r="D1023" s="257" t="s">
        <v>44</v>
      </c>
      <c r="E1023" s="257" t="s">
        <v>41</v>
      </c>
      <c r="F1023" s="257" t="s">
        <v>14</v>
      </c>
      <c r="G1023" s="257" t="s">
        <v>42</v>
      </c>
      <c r="H1023" s="257">
        <v>4</v>
      </c>
    </row>
    <row r="1024" spans="2:8" ht="14.5" x14ac:dyDescent="0.35">
      <c r="B1024" s="1113" t="s">
        <v>1461</v>
      </c>
      <c r="C1024" s="1113">
        <v>2021</v>
      </c>
      <c r="D1024" s="257" t="s">
        <v>44</v>
      </c>
      <c r="E1024" s="257" t="s">
        <v>41</v>
      </c>
      <c r="F1024" s="257" t="s">
        <v>15</v>
      </c>
      <c r="G1024" s="257" t="s">
        <v>16</v>
      </c>
      <c r="H1024" s="257">
        <v>0</v>
      </c>
    </row>
    <row r="1025" spans="2:8" ht="14.5" x14ac:dyDescent="0.35">
      <c r="B1025" s="1113" t="s">
        <v>1461</v>
      </c>
      <c r="C1025" s="1113">
        <v>2021</v>
      </c>
      <c r="D1025" s="257" t="s">
        <v>44</v>
      </c>
      <c r="E1025" s="257" t="s">
        <v>41</v>
      </c>
      <c r="F1025" s="257" t="s">
        <v>15</v>
      </c>
      <c r="G1025" s="257" t="s">
        <v>42</v>
      </c>
      <c r="H1025" s="257">
        <v>0</v>
      </c>
    </row>
    <row r="1026" spans="2:8" ht="14.5" x14ac:dyDescent="0.35">
      <c r="B1026" s="1113" t="s">
        <v>1461</v>
      </c>
      <c r="C1026" s="1113">
        <v>2021</v>
      </c>
      <c r="D1026" s="257" t="s">
        <v>44</v>
      </c>
      <c r="E1026" s="257" t="s">
        <v>45</v>
      </c>
      <c r="F1026" s="257" t="s">
        <v>14</v>
      </c>
      <c r="G1026" s="257" t="s">
        <v>16</v>
      </c>
      <c r="H1026" s="257">
        <v>3</v>
      </c>
    </row>
    <row r="1027" spans="2:8" ht="14.5" x14ac:dyDescent="0.35">
      <c r="B1027" s="1113" t="s">
        <v>1461</v>
      </c>
      <c r="C1027" s="1113">
        <v>2021</v>
      </c>
      <c r="D1027" s="257" t="s">
        <v>44</v>
      </c>
      <c r="E1027" s="257" t="s">
        <v>45</v>
      </c>
      <c r="F1027" s="257" t="s">
        <v>14</v>
      </c>
      <c r="G1027" s="257" t="s">
        <v>42</v>
      </c>
      <c r="H1027" s="257">
        <v>3</v>
      </c>
    </row>
    <row r="1028" spans="2:8" ht="14.5" x14ac:dyDescent="0.35">
      <c r="B1028" s="1113" t="s">
        <v>1461</v>
      </c>
      <c r="C1028" s="1113">
        <v>2021</v>
      </c>
      <c r="D1028" s="257" t="s">
        <v>44</v>
      </c>
      <c r="E1028" s="257" t="s">
        <v>45</v>
      </c>
      <c r="F1028" s="257" t="s">
        <v>15</v>
      </c>
      <c r="G1028" s="257" t="s">
        <v>16</v>
      </c>
      <c r="H1028" s="257">
        <v>0</v>
      </c>
    </row>
    <row r="1029" spans="2:8" ht="14.5" x14ac:dyDescent="0.35">
      <c r="B1029" s="1113" t="s">
        <v>1461</v>
      </c>
      <c r="C1029" s="1113">
        <v>2021</v>
      </c>
      <c r="D1029" s="257" t="s">
        <v>44</v>
      </c>
      <c r="E1029" s="257" t="s">
        <v>45</v>
      </c>
      <c r="F1029" s="257" t="s">
        <v>15</v>
      </c>
      <c r="G1029" s="257" t="s">
        <v>42</v>
      </c>
      <c r="H1029" s="257">
        <v>0</v>
      </c>
    </row>
    <row r="1030" spans="2:8" ht="14.5" x14ac:dyDescent="0.35">
      <c r="B1030" s="1113" t="s">
        <v>1461</v>
      </c>
      <c r="C1030" s="1113">
        <v>2021</v>
      </c>
      <c r="D1030" s="257" t="s">
        <v>44</v>
      </c>
      <c r="E1030" s="257" t="s">
        <v>46</v>
      </c>
      <c r="F1030" s="257" t="s">
        <v>14</v>
      </c>
      <c r="G1030" s="257" t="s">
        <v>16</v>
      </c>
      <c r="H1030" s="257">
        <v>4</v>
      </c>
    </row>
    <row r="1031" spans="2:8" ht="14.5" x14ac:dyDescent="0.35">
      <c r="B1031" s="1113" t="s">
        <v>1461</v>
      </c>
      <c r="C1031" s="1113">
        <v>2021</v>
      </c>
      <c r="D1031" s="257" t="s">
        <v>44</v>
      </c>
      <c r="E1031" s="257" t="s">
        <v>46</v>
      </c>
      <c r="F1031" s="257" t="s">
        <v>14</v>
      </c>
      <c r="G1031" s="257" t="s">
        <v>42</v>
      </c>
      <c r="H1031" s="257">
        <v>2</v>
      </c>
    </row>
    <row r="1032" spans="2:8" ht="14.5" x14ac:dyDescent="0.35">
      <c r="B1032" s="1113" t="s">
        <v>1461</v>
      </c>
      <c r="C1032" s="1113">
        <v>2021</v>
      </c>
      <c r="D1032" s="257" t="s">
        <v>44</v>
      </c>
      <c r="E1032" s="257" t="s">
        <v>46</v>
      </c>
      <c r="F1032" s="257" t="s">
        <v>15</v>
      </c>
      <c r="G1032" s="257" t="s">
        <v>16</v>
      </c>
      <c r="H1032" s="257">
        <v>0</v>
      </c>
    </row>
    <row r="1033" spans="2:8" ht="14.5" x14ac:dyDescent="0.35">
      <c r="B1033" s="1113" t="s">
        <v>1461</v>
      </c>
      <c r="C1033" s="1113">
        <v>2021</v>
      </c>
      <c r="D1033" s="257" t="s">
        <v>44</v>
      </c>
      <c r="E1033" s="257" t="s">
        <v>46</v>
      </c>
      <c r="F1033" s="257" t="s">
        <v>15</v>
      </c>
      <c r="G1033" s="257" t="s">
        <v>42</v>
      </c>
      <c r="H1033" s="257">
        <v>0</v>
      </c>
    </row>
    <row r="1034" spans="2:8" ht="14.5" x14ac:dyDescent="0.35">
      <c r="B1034" s="1113" t="s">
        <v>606</v>
      </c>
      <c r="C1034" s="1113">
        <v>2021</v>
      </c>
      <c r="D1034" s="257" t="s">
        <v>43</v>
      </c>
      <c r="E1034" s="257" t="s">
        <v>41</v>
      </c>
      <c r="F1034" s="257" t="s">
        <v>14</v>
      </c>
      <c r="G1034" s="257" t="s">
        <v>16</v>
      </c>
      <c r="H1034" s="257">
        <v>132</v>
      </c>
    </row>
    <row r="1035" spans="2:8" ht="14.5" x14ac:dyDescent="0.35">
      <c r="B1035" s="1113" t="s">
        <v>606</v>
      </c>
      <c r="C1035" s="1113">
        <v>2021</v>
      </c>
      <c r="D1035" s="257" t="s">
        <v>43</v>
      </c>
      <c r="E1035" s="257" t="s">
        <v>41</v>
      </c>
      <c r="F1035" s="257" t="s">
        <v>14</v>
      </c>
      <c r="G1035" s="257" t="s">
        <v>42</v>
      </c>
      <c r="H1035" s="257">
        <v>3</v>
      </c>
    </row>
    <row r="1036" spans="2:8" ht="14.5" x14ac:dyDescent="0.35">
      <c r="B1036" s="1113" t="s">
        <v>606</v>
      </c>
      <c r="C1036" s="1113">
        <v>2021</v>
      </c>
      <c r="D1036" s="257" t="s">
        <v>43</v>
      </c>
      <c r="E1036" s="257" t="s">
        <v>41</v>
      </c>
      <c r="F1036" s="257" t="s">
        <v>15</v>
      </c>
      <c r="G1036" s="257" t="s">
        <v>16</v>
      </c>
      <c r="H1036" s="257">
        <v>0</v>
      </c>
    </row>
    <row r="1037" spans="2:8" ht="14.5" x14ac:dyDescent="0.35">
      <c r="B1037" s="1113" t="s">
        <v>606</v>
      </c>
      <c r="C1037" s="1113">
        <v>2021</v>
      </c>
      <c r="D1037" s="257" t="s">
        <v>43</v>
      </c>
      <c r="E1037" s="257" t="s">
        <v>41</v>
      </c>
      <c r="F1037" s="257" t="s">
        <v>15</v>
      </c>
      <c r="G1037" s="257" t="s">
        <v>42</v>
      </c>
      <c r="H1037" s="257">
        <v>0</v>
      </c>
    </row>
    <row r="1038" spans="2:8" ht="14.5" x14ac:dyDescent="0.35">
      <c r="B1038" s="1113" t="s">
        <v>606</v>
      </c>
      <c r="C1038" s="1113">
        <v>2021</v>
      </c>
      <c r="D1038" s="257" t="s">
        <v>43</v>
      </c>
      <c r="E1038" s="257" t="s">
        <v>45</v>
      </c>
      <c r="F1038" s="257" t="s">
        <v>14</v>
      </c>
      <c r="G1038" s="257" t="s">
        <v>16</v>
      </c>
      <c r="H1038" s="257">
        <v>0</v>
      </c>
    </row>
    <row r="1039" spans="2:8" ht="14.5" x14ac:dyDescent="0.35">
      <c r="B1039" s="1113" t="s">
        <v>606</v>
      </c>
      <c r="C1039" s="1113">
        <v>2021</v>
      </c>
      <c r="D1039" s="257" t="s">
        <v>43</v>
      </c>
      <c r="E1039" s="257" t="s">
        <v>45</v>
      </c>
      <c r="F1039" s="257" t="s">
        <v>14</v>
      </c>
      <c r="G1039" s="257" t="s">
        <v>42</v>
      </c>
      <c r="H1039" s="257">
        <v>0</v>
      </c>
    </row>
    <row r="1040" spans="2:8" ht="14.5" x14ac:dyDescent="0.35">
      <c r="B1040" s="1113" t="s">
        <v>606</v>
      </c>
      <c r="C1040" s="1113">
        <v>2021</v>
      </c>
      <c r="D1040" s="257" t="s">
        <v>43</v>
      </c>
      <c r="E1040" s="257" t="s">
        <v>45</v>
      </c>
      <c r="F1040" s="257" t="s">
        <v>15</v>
      </c>
      <c r="G1040" s="257" t="s">
        <v>16</v>
      </c>
      <c r="H1040" s="257">
        <v>0</v>
      </c>
    </row>
    <row r="1041" spans="2:8" ht="14.5" x14ac:dyDescent="0.35">
      <c r="B1041" s="1113" t="s">
        <v>606</v>
      </c>
      <c r="C1041" s="1113">
        <v>2021</v>
      </c>
      <c r="D1041" s="257" t="s">
        <v>43</v>
      </c>
      <c r="E1041" s="257" t="s">
        <v>45</v>
      </c>
      <c r="F1041" s="257" t="s">
        <v>15</v>
      </c>
      <c r="G1041" s="257" t="s">
        <v>42</v>
      </c>
      <c r="H1041" s="257">
        <v>0</v>
      </c>
    </row>
    <row r="1042" spans="2:8" ht="14.5" x14ac:dyDescent="0.35">
      <c r="B1042" s="1113" t="s">
        <v>606</v>
      </c>
      <c r="C1042" s="1113">
        <v>2021</v>
      </c>
      <c r="D1042" s="257" t="s">
        <v>43</v>
      </c>
      <c r="E1042" s="257" t="s">
        <v>46</v>
      </c>
      <c r="F1042" s="257" t="s">
        <v>14</v>
      </c>
      <c r="G1042" s="257" t="s">
        <v>16</v>
      </c>
      <c r="H1042" s="257">
        <v>59</v>
      </c>
    </row>
    <row r="1043" spans="2:8" ht="14.5" x14ac:dyDescent="0.35">
      <c r="B1043" s="1113" t="s">
        <v>606</v>
      </c>
      <c r="C1043" s="1113">
        <v>2021</v>
      </c>
      <c r="D1043" s="257" t="s">
        <v>43</v>
      </c>
      <c r="E1043" s="257" t="s">
        <v>46</v>
      </c>
      <c r="F1043" s="257" t="s">
        <v>14</v>
      </c>
      <c r="G1043" s="257" t="s">
        <v>42</v>
      </c>
      <c r="H1043" s="257">
        <v>0</v>
      </c>
    </row>
    <row r="1044" spans="2:8" ht="14.5" x14ac:dyDescent="0.35">
      <c r="B1044" s="1113" t="s">
        <v>606</v>
      </c>
      <c r="C1044" s="1113">
        <v>2021</v>
      </c>
      <c r="D1044" s="257" t="s">
        <v>43</v>
      </c>
      <c r="E1044" s="257" t="s">
        <v>46</v>
      </c>
      <c r="F1044" s="257" t="s">
        <v>15</v>
      </c>
      <c r="G1044" s="257" t="s">
        <v>16</v>
      </c>
      <c r="H1044" s="257">
        <v>0</v>
      </c>
    </row>
    <row r="1045" spans="2:8" ht="14.5" x14ac:dyDescent="0.35">
      <c r="B1045" s="1113" t="s">
        <v>606</v>
      </c>
      <c r="C1045" s="1113">
        <v>2021</v>
      </c>
      <c r="D1045" s="257" t="s">
        <v>43</v>
      </c>
      <c r="E1045" s="257" t="s">
        <v>46</v>
      </c>
      <c r="F1045" s="257" t="s">
        <v>15</v>
      </c>
      <c r="G1045" s="257" t="s">
        <v>42</v>
      </c>
      <c r="H1045" s="257">
        <v>0</v>
      </c>
    </row>
    <row r="1046" spans="2:8" ht="14.5" x14ac:dyDescent="0.35">
      <c r="B1046" s="1113" t="s">
        <v>606</v>
      </c>
      <c r="C1046" s="1113">
        <v>2021</v>
      </c>
      <c r="D1046" s="257" t="s">
        <v>44</v>
      </c>
      <c r="E1046" s="257" t="s">
        <v>41</v>
      </c>
      <c r="F1046" s="257" t="s">
        <v>14</v>
      </c>
      <c r="G1046" s="257" t="s">
        <v>16</v>
      </c>
      <c r="H1046" s="257">
        <v>0</v>
      </c>
    </row>
    <row r="1047" spans="2:8" ht="14.5" x14ac:dyDescent="0.35">
      <c r="B1047" s="1113" t="s">
        <v>606</v>
      </c>
      <c r="C1047" s="1113">
        <v>2021</v>
      </c>
      <c r="D1047" s="257" t="s">
        <v>44</v>
      </c>
      <c r="E1047" s="257" t="s">
        <v>41</v>
      </c>
      <c r="F1047" s="257" t="s">
        <v>14</v>
      </c>
      <c r="G1047" s="257" t="s">
        <v>42</v>
      </c>
      <c r="H1047" s="257">
        <v>0</v>
      </c>
    </row>
    <row r="1048" spans="2:8" ht="14.5" x14ac:dyDescent="0.35">
      <c r="B1048" s="1113" t="s">
        <v>606</v>
      </c>
      <c r="C1048" s="1113">
        <v>2021</v>
      </c>
      <c r="D1048" s="257" t="s">
        <v>44</v>
      </c>
      <c r="E1048" s="257" t="s">
        <v>41</v>
      </c>
      <c r="F1048" s="257" t="s">
        <v>15</v>
      </c>
      <c r="G1048" s="257" t="s">
        <v>16</v>
      </c>
      <c r="H1048" s="257">
        <v>0</v>
      </c>
    </row>
    <row r="1049" spans="2:8" ht="14.5" x14ac:dyDescent="0.35">
      <c r="B1049" s="1113" t="s">
        <v>606</v>
      </c>
      <c r="C1049" s="1113">
        <v>2021</v>
      </c>
      <c r="D1049" s="257" t="s">
        <v>44</v>
      </c>
      <c r="E1049" s="257" t="s">
        <v>41</v>
      </c>
      <c r="F1049" s="257" t="s">
        <v>15</v>
      </c>
      <c r="G1049" s="257" t="s">
        <v>42</v>
      </c>
      <c r="H1049" s="257">
        <v>0</v>
      </c>
    </row>
    <row r="1050" spans="2:8" ht="14.5" x14ac:dyDescent="0.35">
      <c r="B1050" s="1113" t="s">
        <v>606</v>
      </c>
      <c r="C1050" s="1113">
        <v>2021</v>
      </c>
      <c r="D1050" s="257" t="s">
        <v>44</v>
      </c>
      <c r="E1050" s="257" t="s">
        <v>45</v>
      </c>
      <c r="F1050" s="257" t="s">
        <v>14</v>
      </c>
      <c r="G1050" s="257" t="s">
        <v>16</v>
      </c>
      <c r="H1050" s="257">
        <v>0</v>
      </c>
    </row>
    <row r="1051" spans="2:8" ht="14.5" x14ac:dyDescent="0.35">
      <c r="B1051" s="1113" t="s">
        <v>606</v>
      </c>
      <c r="C1051" s="1113">
        <v>2021</v>
      </c>
      <c r="D1051" s="257" t="s">
        <v>44</v>
      </c>
      <c r="E1051" s="257" t="s">
        <v>45</v>
      </c>
      <c r="F1051" s="257" t="s">
        <v>14</v>
      </c>
      <c r="G1051" s="257" t="s">
        <v>42</v>
      </c>
      <c r="H1051" s="257">
        <v>0</v>
      </c>
    </row>
    <row r="1052" spans="2:8" ht="14.5" x14ac:dyDescent="0.35">
      <c r="B1052" s="1113" t="s">
        <v>606</v>
      </c>
      <c r="C1052" s="1113">
        <v>2021</v>
      </c>
      <c r="D1052" s="257" t="s">
        <v>44</v>
      </c>
      <c r="E1052" s="257" t="s">
        <v>45</v>
      </c>
      <c r="F1052" s="257" t="s">
        <v>15</v>
      </c>
      <c r="G1052" s="257" t="s">
        <v>16</v>
      </c>
      <c r="H1052" s="257">
        <v>0</v>
      </c>
    </row>
    <row r="1053" spans="2:8" ht="14.5" x14ac:dyDescent="0.35">
      <c r="B1053" s="1113" t="s">
        <v>606</v>
      </c>
      <c r="C1053" s="1113">
        <v>2021</v>
      </c>
      <c r="D1053" s="257" t="s">
        <v>44</v>
      </c>
      <c r="E1053" s="257" t="s">
        <v>45</v>
      </c>
      <c r="F1053" s="257" t="s">
        <v>15</v>
      </c>
      <c r="G1053" s="257" t="s">
        <v>42</v>
      </c>
      <c r="H1053" s="257">
        <v>0</v>
      </c>
    </row>
    <row r="1054" spans="2:8" ht="14.5" x14ac:dyDescent="0.35">
      <c r="B1054" s="1113" t="s">
        <v>606</v>
      </c>
      <c r="C1054" s="1113">
        <v>2021</v>
      </c>
      <c r="D1054" s="257" t="s">
        <v>44</v>
      </c>
      <c r="E1054" s="257" t="s">
        <v>46</v>
      </c>
      <c r="F1054" s="257" t="s">
        <v>14</v>
      </c>
      <c r="G1054" s="257" t="s">
        <v>16</v>
      </c>
      <c r="H1054" s="257">
        <v>0</v>
      </c>
    </row>
    <row r="1055" spans="2:8" ht="14.5" x14ac:dyDescent="0.35">
      <c r="B1055" s="1113" t="s">
        <v>606</v>
      </c>
      <c r="C1055" s="1113">
        <v>2021</v>
      </c>
      <c r="D1055" s="257" t="s">
        <v>44</v>
      </c>
      <c r="E1055" s="257" t="s">
        <v>46</v>
      </c>
      <c r="F1055" s="257" t="s">
        <v>14</v>
      </c>
      <c r="G1055" s="257" t="s">
        <v>42</v>
      </c>
      <c r="H1055" s="257">
        <v>0</v>
      </c>
    </row>
    <row r="1056" spans="2:8" ht="14.5" x14ac:dyDescent="0.35">
      <c r="B1056" s="1113" t="s">
        <v>606</v>
      </c>
      <c r="C1056" s="1113">
        <v>2021</v>
      </c>
      <c r="D1056" s="257" t="s">
        <v>44</v>
      </c>
      <c r="E1056" s="257" t="s">
        <v>46</v>
      </c>
      <c r="F1056" s="257" t="s">
        <v>15</v>
      </c>
      <c r="G1056" s="257" t="s">
        <v>16</v>
      </c>
      <c r="H1056" s="257">
        <v>0</v>
      </c>
    </row>
    <row r="1057" spans="2:8" ht="14.5" x14ac:dyDescent="0.35">
      <c r="B1057" s="1113" t="s">
        <v>606</v>
      </c>
      <c r="C1057" s="1113">
        <v>2021</v>
      </c>
      <c r="D1057" s="257" t="s">
        <v>44</v>
      </c>
      <c r="E1057" s="257" t="s">
        <v>46</v>
      </c>
      <c r="F1057" s="257" t="s">
        <v>15</v>
      </c>
      <c r="G1057" s="257" t="s">
        <v>42</v>
      </c>
      <c r="H1057" s="257">
        <v>0</v>
      </c>
    </row>
    <row r="1058" spans="2:8" ht="14.5" x14ac:dyDescent="0.35">
      <c r="B1058" s="1113" t="s">
        <v>1467</v>
      </c>
      <c r="C1058" s="1113">
        <v>2021</v>
      </c>
      <c r="D1058" s="257" t="s">
        <v>43</v>
      </c>
      <c r="E1058" s="257" t="s">
        <v>41</v>
      </c>
      <c r="F1058" s="257" t="s">
        <v>14</v>
      </c>
      <c r="G1058" s="257" t="s">
        <v>16</v>
      </c>
      <c r="H1058" s="257">
        <v>39</v>
      </c>
    </row>
    <row r="1059" spans="2:8" ht="14.5" x14ac:dyDescent="0.35">
      <c r="B1059" s="1113" t="s">
        <v>1467</v>
      </c>
      <c r="C1059" s="1113">
        <v>2021</v>
      </c>
      <c r="D1059" s="257" t="s">
        <v>43</v>
      </c>
      <c r="E1059" s="257" t="s">
        <v>41</v>
      </c>
      <c r="F1059" s="257" t="s">
        <v>14</v>
      </c>
      <c r="G1059" s="257" t="s">
        <v>42</v>
      </c>
      <c r="H1059" s="257">
        <v>0</v>
      </c>
    </row>
    <row r="1060" spans="2:8" ht="14.5" x14ac:dyDescent="0.35">
      <c r="B1060" s="1113" t="s">
        <v>1467</v>
      </c>
      <c r="C1060" s="1113">
        <v>2021</v>
      </c>
      <c r="D1060" s="257" t="s">
        <v>43</v>
      </c>
      <c r="E1060" s="257" t="s">
        <v>41</v>
      </c>
      <c r="F1060" s="257" t="s">
        <v>15</v>
      </c>
      <c r="G1060" s="257" t="s">
        <v>16</v>
      </c>
      <c r="H1060" s="257">
        <v>0</v>
      </c>
    </row>
    <row r="1061" spans="2:8" ht="14.5" x14ac:dyDescent="0.35">
      <c r="B1061" s="1113" t="s">
        <v>1467</v>
      </c>
      <c r="C1061" s="1113">
        <v>2021</v>
      </c>
      <c r="D1061" s="257" t="s">
        <v>43</v>
      </c>
      <c r="E1061" s="257" t="s">
        <v>41</v>
      </c>
      <c r="F1061" s="257" t="s">
        <v>15</v>
      </c>
      <c r="G1061" s="257" t="s">
        <v>42</v>
      </c>
      <c r="H1061" s="257">
        <v>0</v>
      </c>
    </row>
    <row r="1062" spans="2:8" ht="14.5" x14ac:dyDescent="0.35">
      <c r="B1062" s="1113" t="s">
        <v>1467</v>
      </c>
      <c r="C1062" s="1113">
        <v>2021</v>
      </c>
      <c r="D1062" s="257" t="s">
        <v>43</v>
      </c>
      <c r="E1062" s="257" t="s">
        <v>45</v>
      </c>
      <c r="F1062" s="257" t="s">
        <v>14</v>
      </c>
      <c r="G1062" s="257" t="s">
        <v>16</v>
      </c>
      <c r="H1062" s="257">
        <v>0</v>
      </c>
    </row>
    <row r="1063" spans="2:8" ht="14.5" x14ac:dyDescent="0.35">
      <c r="B1063" s="1113" t="s">
        <v>1467</v>
      </c>
      <c r="C1063" s="1113">
        <v>2021</v>
      </c>
      <c r="D1063" s="257" t="s">
        <v>43</v>
      </c>
      <c r="E1063" s="257" t="s">
        <v>45</v>
      </c>
      <c r="F1063" s="257" t="s">
        <v>14</v>
      </c>
      <c r="G1063" s="257" t="s">
        <v>42</v>
      </c>
      <c r="H1063" s="257">
        <v>0</v>
      </c>
    </row>
    <row r="1064" spans="2:8" ht="14.5" x14ac:dyDescent="0.35">
      <c r="B1064" s="1113" t="s">
        <v>1467</v>
      </c>
      <c r="C1064" s="1113">
        <v>2021</v>
      </c>
      <c r="D1064" s="257" t="s">
        <v>43</v>
      </c>
      <c r="E1064" s="257" t="s">
        <v>45</v>
      </c>
      <c r="F1064" s="257" t="s">
        <v>15</v>
      </c>
      <c r="G1064" s="257" t="s">
        <v>16</v>
      </c>
      <c r="H1064" s="257">
        <v>0</v>
      </c>
    </row>
    <row r="1065" spans="2:8" ht="14.5" x14ac:dyDescent="0.35">
      <c r="B1065" s="1113" t="s">
        <v>1467</v>
      </c>
      <c r="C1065" s="1113">
        <v>2021</v>
      </c>
      <c r="D1065" s="257" t="s">
        <v>43</v>
      </c>
      <c r="E1065" s="257" t="s">
        <v>45</v>
      </c>
      <c r="F1065" s="257" t="s">
        <v>15</v>
      </c>
      <c r="G1065" s="257" t="s">
        <v>42</v>
      </c>
      <c r="H1065" s="257">
        <v>0</v>
      </c>
    </row>
    <row r="1066" spans="2:8" ht="14.5" x14ac:dyDescent="0.35">
      <c r="B1066" s="1113" t="s">
        <v>1467</v>
      </c>
      <c r="C1066" s="1113">
        <v>2021</v>
      </c>
      <c r="D1066" s="257" t="s">
        <v>43</v>
      </c>
      <c r="E1066" s="257" t="s">
        <v>46</v>
      </c>
      <c r="F1066" s="257" t="s">
        <v>14</v>
      </c>
      <c r="G1066" s="257" t="s">
        <v>16</v>
      </c>
      <c r="H1066" s="257">
        <v>128</v>
      </c>
    </row>
    <row r="1067" spans="2:8" ht="14.5" x14ac:dyDescent="0.35">
      <c r="B1067" s="1113" t="s">
        <v>1467</v>
      </c>
      <c r="C1067" s="1113">
        <v>2021</v>
      </c>
      <c r="D1067" s="257" t="s">
        <v>43</v>
      </c>
      <c r="E1067" s="257" t="s">
        <v>46</v>
      </c>
      <c r="F1067" s="257" t="s">
        <v>14</v>
      </c>
      <c r="G1067" s="257" t="s">
        <v>42</v>
      </c>
      <c r="H1067" s="257">
        <v>0</v>
      </c>
    </row>
    <row r="1068" spans="2:8" ht="14.5" x14ac:dyDescent="0.35">
      <c r="B1068" s="1113" t="s">
        <v>1467</v>
      </c>
      <c r="C1068" s="1113">
        <v>2021</v>
      </c>
      <c r="D1068" s="257" t="s">
        <v>43</v>
      </c>
      <c r="E1068" s="257" t="s">
        <v>46</v>
      </c>
      <c r="F1068" s="257" t="s">
        <v>15</v>
      </c>
      <c r="G1068" s="257" t="s">
        <v>16</v>
      </c>
      <c r="H1068" s="257">
        <v>0</v>
      </c>
    </row>
    <row r="1069" spans="2:8" ht="14.5" x14ac:dyDescent="0.35">
      <c r="B1069" s="1113" t="s">
        <v>1467</v>
      </c>
      <c r="C1069" s="1113">
        <v>2021</v>
      </c>
      <c r="D1069" s="257" t="s">
        <v>43</v>
      </c>
      <c r="E1069" s="257" t="s">
        <v>46</v>
      </c>
      <c r="F1069" s="257" t="s">
        <v>15</v>
      </c>
      <c r="G1069" s="257" t="s">
        <v>42</v>
      </c>
      <c r="H1069" s="257">
        <v>0</v>
      </c>
    </row>
    <row r="1070" spans="2:8" ht="14.5" x14ac:dyDescent="0.35">
      <c r="B1070" s="1113" t="s">
        <v>1467</v>
      </c>
      <c r="C1070" s="1113">
        <v>2021</v>
      </c>
      <c r="D1070" s="257" t="s">
        <v>44</v>
      </c>
      <c r="E1070" s="257" t="s">
        <v>41</v>
      </c>
      <c r="F1070" s="257" t="s">
        <v>14</v>
      </c>
      <c r="G1070" s="257" t="s">
        <v>16</v>
      </c>
      <c r="H1070" s="257">
        <v>0</v>
      </c>
    </row>
    <row r="1071" spans="2:8" ht="14.5" x14ac:dyDescent="0.35">
      <c r="B1071" s="1113" t="s">
        <v>1467</v>
      </c>
      <c r="C1071" s="1113">
        <v>2021</v>
      </c>
      <c r="D1071" s="257" t="s">
        <v>44</v>
      </c>
      <c r="E1071" s="257" t="s">
        <v>41</v>
      </c>
      <c r="F1071" s="257" t="s">
        <v>14</v>
      </c>
      <c r="G1071" s="257" t="s">
        <v>42</v>
      </c>
      <c r="H1071" s="257">
        <v>0</v>
      </c>
    </row>
    <row r="1072" spans="2:8" ht="14.5" x14ac:dyDescent="0.35">
      <c r="B1072" s="1113" t="s">
        <v>1467</v>
      </c>
      <c r="C1072" s="1113">
        <v>2021</v>
      </c>
      <c r="D1072" s="257" t="s">
        <v>44</v>
      </c>
      <c r="E1072" s="257" t="s">
        <v>41</v>
      </c>
      <c r="F1072" s="257" t="s">
        <v>15</v>
      </c>
      <c r="G1072" s="257" t="s">
        <v>16</v>
      </c>
      <c r="H1072" s="257">
        <v>0</v>
      </c>
    </row>
    <row r="1073" spans="2:8" ht="14.5" x14ac:dyDescent="0.35">
      <c r="B1073" s="1113" t="s">
        <v>1467</v>
      </c>
      <c r="C1073" s="1113">
        <v>2021</v>
      </c>
      <c r="D1073" s="257" t="s">
        <v>44</v>
      </c>
      <c r="E1073" s="257" t="s">
        <v>41</v>
      </c>
      <c r="F1073" s="257" t="s">
        <v>15</v>
      </c>
      <c r="G1073" s="257" t="s">
        <v>42</v>
      </c>
      <c r="H1073" s="257">
        <v>0</v>
      </c>
    </row>
    <row r="1074" spans="2:8" ht="14.5" x14ac:dyDescent="0.35">
      <c r="B1074" s="1113" t="s">
        <v>1467</v>
      </c>
      <c r="C1074" s="1113">
        <v>2021</v>
      </c>
      <c r="D1074" s="257" t="s">
        <v>44</v>
      </c>
      <c r="E1074" s="257" t="s">
        <v>45</v>
      </c>
      <c r="F1074" s="257" t="s">
        <v>14</v>
      </c>
      <c r="G1074" s="257" t="s">
        <v>16</v>
      </c>
      <c r="H1074" s="257">
        <v>0</v>
      </c>
    </row>
    <row r="1075" spans="2:8" ht="14.5" x14ac:dyDescent="0.35">
      <c r="B1075" s="1113" t="s">
        <v>1467</v>
      </c>
      <c r="C1075" s="1113">
        <v>2021</v>
      </c>
      <c r="D1075" s="257" t="s">
        <v>44</v>
      </c>
      <c r="E1075" s="257" t="s">
        <v>45</v>
      </c>
      <c r="F1075" s="257" t="s">
        <v>14</v>
      </c>
      <c r="G1075" s="257" t="s">
        <v>42</v>
      </c>
      <c r="H1075" s="257">
        <v>0</v>
      </c>
    </row>
    <row r="1076" spans="2:8" ht="14.5" x14ac:dyDescent="0.35">
      <c r="B1076" s="1113" t="s">
        <v>1467</v>
      </c>
      <c r="C1076" s="1113">
        <v>2021</v>
      </c>
      <c r="D1076" s="257" t="s">
        <v>44</v>
      </c>
      <c r="E1076" s="257" t="s">
        <v>45</v>
      </c>
      <c r="F1076" s="257" t="s">
        <v>15</v>
      </c>
      <c r="G1076" s="257" t="s">
        <v>16</v>
      </c>
      <c r="H1076" s="257">
        <v>0</v>
      </c>
    </row>
    <row r="1077" spans="2:8" ht="14.5" x14ac:dyDescent="0.35">
      <c r="B1077" s="1113" t="s">
        <v>1467</v>
      </c>
      <c r="C1077" s="1113">
        <v>2021</v>
      </c>
      <c r="D1077" s="257" t="s">
        <v>44</v>
      </c>
      <c r="E1077" s="257" t="s">
        <v>45</v>
      </c>
      <c r="F1077" s="257" t="s">
        <v>15</v>
      </c>
      <c r="G1077" s="257" t="s">
        <v>42</v>
      </c>
      <c r="H1077" s="257">
        <v>0</v>
      </c>
    </row>
    <row r="1078" spans="2:8" ht="14.5" x14ac:dyDescent="0.35">
      <c r="B1078" s="1113" t="s">
        <v>1467</v>
      </c>
      <c r="C1078" s="1113">
        <v>2021</v>
      </c>
      <c r="D1078" s="257" t="s">
        <v>44</v>
      </c>
      <c r="E1078" s="257" t="s">
        <v>46</v>
      </c>
      <c r="F1078" s="257" t="s">
        <v>14</v>
      </c>
      <c r="G1078" s="257" t="s">
        <v>16</v>
      </c>
      <c r="H1078" s="257">
        <v>0</v>
      </c>
    </row>
    <row r="1079" spans="2:8" ht="14.5" x14ac:dyDescent="0.35">
      <c r="B1079" s="1113" t="s">
        <v>1467</v>
      </c>
      <c r="C1079" s="1113">
        <v>2021</v>
      </c>
      <c r="D1079" s="257" t="s">
        <v>44</v>
      </c>
      <c r="E1079" s="257" t="s">
        <v>46</v>
      </c>
      <c r="F1079" s="257" t="s">
        <v>14</v>
      </c>
      <c r="G1079" s="257" t="s">
        <v>42</v>
      </c>
      <c r="H1079" s="257">
        <v>0</v>
      </c>
    </row>
    <row r="1080" spans="2:8" ht="14.5" x14ac:dyDescent="0.35">
      <c r="B1080" s="1113" t="s">
        <v>1467</v>
      </c>
      <c r="C1080" s="1113">
        <v>2021</v>
      </c>
      <c r="D1080" s="257" t="s">
        <v>44</v>
      </c>
      <c r="E1080" s="257" t="s">
        <v>46</v>
      </c>
      <c r="F1080" s="257" t="s">
        <v>15</v>
      </c>
      <c r="G1080" s="257" t="s">
        <v>16</v>
      </c>
      <c r="H1080" s="257">
        <v>0</v>
      </c>
    </row>
    <row r="1081" spans="2:8" ht="14.5" x14ac:dyDescent="0.35">
      <c r="B1081" s="1113" t="s">
        <v>1467</v>
      </c>
      <c r="C1081" s="1113">
        <v>2021</v>
      </c>
      <c r="D1081" s="257" t="s">
        <v>44</v>
      </c>
      <c r="E1081" s="257" t="s">
        <v>46</v>
      </c>
      <c r="F1081" s="257" t="s">
        <v>15</v>
      </c>
      <c r="G1081" s="257" t="s">
        <v>42</v>
      </c>
      <c r="H1081" s="257">
        <v>0</v>
      </c>
    </row>
    <row r="1082" spans="2:8" ht="14.5" x14ac:dyDescent="0.35">
      <c r="B1082" s="1113" t="s">
        <v>641</v>
      </c>
      <c r="C1082" s="1113">
        <v>2021</v>
      </c>
      <c r="D1082" s="257" t="s">
        <v>43</v>
      </c>
      <c r="E1082" s="257" t="s">
        <v>41</v>
      </c>
      <c r="F1082" s="257" t="s">
        <v>14</v>
      </c>
      <c r="G1082" s="257" t="s">
        <v>16</v>
      </c>
      <c r="H1082" s="257">
        <v>8</v>
      </c>
    </row>
    <row r="1083" spans="2:8" ht="14.5" x14ac:dyDescent="0.35">
      <c r="B1083" s="1113" t="s">
        <v>641</v>
      </c>
      <c r="C1083" s="1113">
        <v>2021</v>
      </c>
      <c r="D1083" s="257" t="s">
        <v>43</v>
      </c>
      <c r="E1083" s="257" t="s">
        <v>41</v>
      </c>
      <c r="F1083" s="257" t="s">
        <v>14</v>
      </c>
      <c r="G1083" s="257" t="s">
        <v>42</v>
      </c>
      <c r="H1083" s="257">
        <v>0</v>
      </c>
    </row>
    <row r="1084" spans="2:8" ht="14.5" x14ac:dyDescent="0.35">
      <c r="B1084" s="1113" t="s">
        <v>641</v>
      </c>
      <c r="C1084" s="1113">
        <v>2021</v>
      </c>
      <c r="D1084" s="257" t="s">
        <v>43</v>
      </c>
      <c r="E1084" s="257" t="s">
        <v>41</v>
      </c>
      <c r="F1084" s="257" t="s">
        <v>15</v>
      </c>
      <c r="G1084" s="257" t="s">
        <v>16</v>
      </c>
      <c r="H1084" s="257">
        <v>0</v>
      </c>
    </row>
    <row r="1085" spans="2:8" ht="14.5" x14ac:dyDescent="0.35">
      <c r="B1085" s="1113" t="s">
        <v>641</v>
      </c>
      <c r="C1085" s="1113">
        <v>2021</v>
      </c>
      <c r="D1085" s="257" t="s">
        <v>43</v>
      </c>
      <c r="E1085" s="257" t="s">
        <v>41</v>
      </c>
      <c r="F1085" s="257" t="s">
        <v>15</v>
      </c>
      <c r="G1085" s="257" t="s">
        <v>42</v>
      </c>
      <c r="H1085" s="257">
        <v>0</v>
      </c>
    </row>
    <row r="1086" spans="2:8" ht="14.5" x14ac:dyDescent="0.35">
      <c r="B1086" s="1113" t="s">
        <v>641</v>
      </c>
      <c r="C1086" s="1113">
        <v>2021</v>
      </c>
      <c r="D1086" s="257" t="s">
        <v>43</v>
      </c>
      <c r="E1086" s="257" t="s">
        <v>45</v>
      </c>
      <c r="F1086" s="257" t="s">
        <v>14</v>
      </c>
      <c r="G1086" s="257" t="s">
        <v>16</v>
      </c>
      <c r="H1086" s="257">
        <v>0</v>
      </c>
    </row>
    <row r="1087" spans="2:8" ht="14.5" x14ac:dyDescent="0.35">
      <c r="B1087" s="1113" t="s">
        <v>641</v>
      </c>
      <c r="C1087" s="1113">
        <v>2021</v>
      </c>
      <c r="D1087" s="257" t="s">
        <v>43</v>
      </c>
      <c r="E1087" s="257" t="s">
        <v>45</v>
      </c>
      <c r="F1087" s="257" t="s">
        <v>14</v>
      </c>
      <c r="G1087" s="257" t="s">
        <v>42</v>
      </c>
      <c r="H1087" s="257">
        <v>0</v>
      </c>
    </row>
    <row r="1088" spans="2:8" ht="14.5" x14ac:dyDescent="0.35">
      <c r="B1088" s="1113" t="s">
        <v>641</v>
      </c>
      <c r="C1088" s="1113">
        <v>2021</v>
      </c>
      <c r="D1088" s="257" t="s">
        <v>43</v>
      </c>
      <c r="E1088" s="257" t="s">
        <v>45</v>
      </c>
      <c r="F1088" s="257" t="s">
        <v>15</v>
      </c>
      <c r="G1088" s="257" t="s">
        <v>16</v>
      </c>
      <c r="H1088" s="257">
        <v>0</v>
      </c>
    </row>
    <row r="1089" spans="2:8" ht="14.5" x14ac:dyDescent="0.35">
      <c r="B1089" s="1113" t="s">
        <v>641</v>
      </c>
      <c r="C1089" s="1113">
        <v>2021</v>
      </c>
      <c r="D1089" s="257" t="s">
        <v>43</v>
      </c>
      <c r="E1089" s="257" t="s">
        <v>45</v>
      </c>
      <c r="F1089" s="257" t="s">
        <v>15</v>
      </c>
      <c r="G1089" s="257" t="s">
        <v>42</v>
      </c>
      <c r="H1089" s="257">
        <v>0</v>
      </c>
    </row>
    <row r="1090" spans="2:8" ht="14.5" x14ac:dyDescent="0.35">
      <c r="B1090" s="1113" t="s">
        <v>641</v>
      </c>
      <c r="C1090" s="1113">
        <v>2021</v>
      </c>
      <c r="D1090" s="257" t="s">
        <v>43</v>
      </c>
      <c r="E1090" s="257" t="s">
        <v>46</v>
      </c>
      <c r="F1090" s="257" t="s">
        <v>14</v>
      </c>
      <c r="G1090" s="257" t="s">
        <v>16</v>
      </c>
      <c r="H1090" s="257">
        <v>68</v>
      </c>
    </row>
    <row r="1091" spans="2:8" ht="14.5" x14ac:dyDescent="0.35">
      <c r="B1091" s="1113" t="s">
        <v>641</v>
      </c>
      <c r="C1091" s="1113">
        <v>2021</v>
      </c>
      <c r="D1091" s="257" t="s">
        <v>43</v>
      </c>
      <c r="E1091" s="257" t="s">
        <v>46</v>
      </c>
      <c r="F1091" s="257" t="s">
        <v>14</v>
      </c>
      <c r="G1091" s="257" t="s">
        <v>42</v>
      </c>
      <c r="H1091" s="257">
        <v>0</v>
      </c>
    </row>
    <row r="1092" spans="2:8" ht="14.5" x14ac:dyDescent="0.35">
      <c r="B1092" s="1113" t="s">
        <v>641</v>
      </c>
      <c r="C1092" s="1113">
        <v>2021</v>
      </c>
      <c r="D1092" s="257" t="s">
        <v>43</v>
      </c>
      <c r="E1092" s="257" t="s">
        <v>46</v>
      </c>
      <c r="F1092" s="257" t="s">
        <v>15</v>
      </c>
      <c r="G1092" s="257" t="s">
        <v>16</v>
      </c>
      <c r="H1092" s="257">
        <v>0</v>
      </c>
    </row>
    <row r="1093" spans="2:8" ht="14.5" x14ac:dyDescent="0.35">
      <c r="B1093" s="1113" t="s">
        <v>641</v>
      </c>
      <c r="C1093" s="1113">
        <v>2021</v>
      </c>
      <c r="D1093" s="257" t="s">
        <v>43</v>
      </c>
      <c r="E1093" s="257" t="s">
        <v>46</v>
      </c>
      <c r="F1093" s="257" t="s">
        <v>15</v>
      </c>
      <c r="G1093" s="257" t="s">
        <v>42</v>
      </c>
      <c r="H1093" s="257">
        <v>0</v>
      </c>
    </row>
    <row r="1094" spans="2:8" ht="14.5" x14ac:dyDescent="0.35">
      <c r="B1094" s="1113" t="s">
        <v>641</v>
      </c>
      <c r="C1094" s="1113">
        <v>2021</v>
      </c>
      <c r="D1094" s="257" t="s">
        <v>44</v>
      </c>
      <c r="E1094" s="257" t="s">
        <v>41</v>
      </c>
      <c r="F1094" s="257" t="s">
        <v>14</v>
      </c>
      <c r="G1094" s="257" t="s">
        <v>16</v>
      </c>
      <c r="H1094" s="257">
        <v>0</v>
      </c>
    </row>
    <row r="1095" spans="2:8" ht="14.5" x14ac:dyDescent="0.35">
      <c r="B1095" s="1113" t="s">
        <v>641</v>
      </c>
      <c r="C1095" s="1113">
        <v>2021</v>
      </c>
      <c r="D1095" s="257" t="s">
        <v>44</v>
      </c>
      <c r="E1095" s="257" t="s">
        <v>41</v>
      </c>
      <c r="F1095" s="257" t="s">
        <v>14</v>
      </c>
      <c r="G1095" s="257" t="s">
        <v>42</v>
      </c>
      <c r="H1095" s="257">
        <v>0</v>
      </c>
    </row>
    <row r="1096" spans="2:8" ht="14.5" x14ac:dyDescent="0.35">
      <c r="B1096" s="1113" t="s">
        <v>641</v>
      </c>
      <c r="C1096" s="1113">
        <v>2021</v>
      </c>
      <c r="D1096" s="257" t="s">
        <v>44</v>
      </c>
      <c r="E1096" s="257" t="s">
        <v>41</v>
      </c>
      <c r="F1096" s="257" t="s">
        <v>15</v>
      </c>
      <c r="G1096" s="257" t="s">
        <v>16</v>
      </c>
      <c r="H1096" s="257">
        <v>0</v>
      </c>
    </row>
    <row r="1097" spans="2:8" ht="14.5" x14ac:dyDescent="0.35">
      <c r="B1097" s="1113" t="s">
        <v>641</v>
      </c>
      <c r="C1097" s="1113">
        <v>2021</v>
      </c>
      <c r="D1097" s="257" t="s">
        <v>44</v>
      </c>
      <c r="E1097" s="257" t="s">
        <v>41</v>
      </c>
      <c r="F1097" s="257" t="s">
        <v>15</v>
      </c>
      <c r="G1097" s="257" t="s">
        <v>42</v>
      </c>
      <c r="H1097" s="257">
        <v>0</v>
      </c>
    </row>
    <row r="1098" spans="2:8" ht="14.5" x14ac:dyDescent="0.35">
      <c r="B1098" s="1113" t="s">
        <v>641</v>
      </c>
      <c r="C1098" s="1113">
        <v>2021</v>
      </c>
      <c r="D1098" s="257" t="s">
        <v>44</v>
      </c>
      <c r="E1098" s="257" t="s">
        <v>45</v>
      </c>
      <c r="F1098" s="257" t="s">
        <v>14</v>
      </c>
      <c r="G1098" s="257" t="s">
        <v>16</v>
      </c>
      <c r="H1098" s="257">
        <v>0</v>
      </c>
    </row>
    <row r="1099" spans="2:8" ht="14.5" x14ac:dyDescent="0.35">
      <c r="B1099" s="1113" t="s">
        <v>641</v>
      </c>
      <c r="C1099" s="1113">
        <v>2021</v>
      </c>
      <c r="D1099" s="257" t="s">
        <v>44</v>
      </c>
      <c r="E1099" s="257" t="s">
        <v>45</v>
      </c>
      <c r="F1099" s="257" t="s">
        <v>14</v>
      </c>
      <c r="G1099" s="257" t="s">
        <v>42</v>
      </c>
      <c r="H1099" s="257">
        <v>0</v>
      </c>
    </row>
    <row r="1100" spans="2:8" ht="14.5" x14ac:dyDescent="0.35">
      <c r="B1100" s="1113" t="s">
        <v>641</v>
      </c>
      <c r="C1100" s="1113">
        <v>2021</v>
      </c>
      <c r="D1100" s="257" t="s">
        <v>44</v>
      </c>
      <c r="E1100" s="257" t="s">
        <v>45</v>
      </c>
      <c r="F1100" s="257" t="s">
        <v>15</v>
      </c>
      <c r="G1100" s="257" t="s">
        <v>16</v>
      </c>
      <c r="H1100" s="257">
        <v>0</v>
      </c>
    </row>
    <row r="1101" spans="2:8" ht="14.5" x14ac:dyDescent="0.35">
      <c r="B1101" s="1113" t="s">
        <v>641</v>
      </c>
      <c r="C1101" s="1113">
        <v>2021</v>
      </c>
      <c r="D1101" s="257" t="s">
        <v>44</v>
      </c>
      <c r="E1101" s="257" t="s">
        <v>45</v>
      </c>
      <c r="F1101" s="257" t="s">
        <v>15</v>
      </c>
      <c r="G1101" s="257" t="s">
        <v>42</v>
      </c>
      <c r="H1101" s="257">
        <v>0</v>
      </c>
    </row>
    <row r="1102" spans="2:8" ht="14.5" x14ac:dyDescent="0.35">
      <c r="B1102" s="1113" t="s">
        <v>641</v>
      </c>
      <c r="C1102" s="1113">
        <v>2021</v>
      </c>
      <c r="D1102" s="257" t="s">
        <v>44</v>
      </c>
      <c r="E1102" s="257" t="s">
        <v>46</v>
      </c>
      <c r="F1102" s="257" t="s">
        <v>14</v>
      </c>
      <c r="G1102" s="257" t="s">
        <v>16</v>
      </c>
      <c r="H1102" s="257">
        <v>0</v>
      </c>
    </row>
    <row r="1103" spans="2:8" ht="14.5" x14ac:dyDescent="0.35">
      <c r="B1103" s="1113" t="s">
        <v>641</v>
      </c>
      <c r="C1103" s="1113">
        <v>2021</v>
      </c>
      <c r="D1103" s="257" t="s">
        <v>44</v>
      </c>
      <c r="E1103" s="257" t="s">
        <v>46</v>
      </c>
      <c r="F1103" s="257" t="s">
        <v>14</v>
      </c>
      <c r="G1103" s="257" t="s">
        <v>42</v>
      </c>
      <c r="H1103" s="257">
        <v>0</v>
      </c>
    </row>
    <row r="1104" spans="2:8" ht="14.5" x14ac:dyDescent="0.35">
      <c r="B1104" s="1113" t="s">
        <v>641</v>
      </c>
      <c r="C1104" s="1113">
        <v>2021</v>
      </c>
      <c r="D1104" s="257" t="s">
        <v>44</v>
      </c>
      <c r="E1104" s="257" t="s">
        <v>46</v>
      </c>
      <c r="F1104" s="257" t="s">
        <v>15</v>
      </c>
      <c r="G1104" s="257" t="s">
        <v>16</v>
      </c>
      <c r="H1104" s="257">
        <v>0</v>
      </c>
    </row>
    <row r="1105" spans="2:8" ht="14.5" x14ac:dyDescent="0.35">
      <c r="B1105" s="1113" t="s">
        <v>641</v>
      </c>
      <c r="C1105" s="1113">
        <v>2021</v>
      </c>
      <c r="D1105" s="257" t="s">
        <v>44</v>
      </c>
      <c r="E1105" s="257" t="s">
        <v>46</v>
      </c>
      <c r="F1105" s="257" t="s">
        <v>15</v>
      </c>
      <c r="G1105" s="257" t="s">
        <v>42</v>
      </c>
      <c r="H1105" s="257">
        <v>0</v>
      </c>
    </row>
    <row r="1106" spans="2:8" ht="14.5" x14ac:dyDescent="0.35">
      <c r="B1106" s="1113" t="s">
        <v>733</v>
      </c>
      <c r="C1106" s="1113">
        <v>2021</v>
      </c>
      <c r="D1106" s="257" t="s">
        <v>43</v>
      </c>
      <c r="E1106" s="257" t="s">
        <v>41</v>
      </c>
      <c r="F1106" s="257" t="s">
        <v>14</v>
      </c>
      <c r="G1106" s="257" t="s">
        <v>16</v>
      </c>
      <c r="H1106" s="257">
        <v>12</v>
      </c>
    </row>
    <row r="1107" spans="2:8" ht="14.5" x14ac:dyDescent="0.35">
      <c r="B1107" s="1113" t="s">
        <v>733</v>
      </c>
      <c r="C1107" s="1113">
        <v>2021</v>
      </c>
      <c r="D1107" s="257" t="s">
        <v>43</v>
      </c>
      <c r="E1107" s="257" t="s">
        <v>41</v>
      </c>
      <c r="F1107" s="257" t="s">
        <v>14</v>
      </c>
      <c r="G1107" s="257" t="s">
        <v>42</v>
      </c>
      <c r="H1107" s="257">
        <v>0</v>
      </c>
    </row>
    <row r="1108" spans="2:8" ht="14.5" x14ac:dyDescent="0.35">
      <c r="B1108" s="1113" t="s">
        <v>733</v>
      </c>
      <c r="C1108" s="1113">
        <v>2021</v>
      </c>
      <c r="D1108" s="257" t="s">
        <v>43</v>
      </c>
      <c r="E1108" s="257" t="s">
        <v>41</v>
      </c>
      <c r="F1108" s="257" t="s">
        <v>15</v>
      </c>
      <c r="G1108" s="257" t="s">
        <v>16</v>
      </c>
      <c r="H1108" s="257">
        <v>0</v>
      </c>
    </row>
    <row r="1109" spans="2:8" ht="14.5" x14ac:dyDescent="0.35">
      <c r="B1109" s="1113" t="s">
        <v>733</v>
      </c>
      <c r="C1109" s="1113">
        <v>2021</v>
      </c>
      <c r="D1109" s="257" t="s">
        <v>43</v>
      </c>
      <c r="E1109" s="257" t="s">
        <v>41</v>
      </c>
      <c r="F1109" s="257" t="s">
        <v>15</v>
      </c>
      <c r="G1109" s="257" t="s">
        <v>42</v>
      </c>
      <c r="H1109" s="257">
        <v>0</v>
      </c>
    </row>
    <row r="1110" spans="2:8" ht="14.5" x14ac:dyDescent="0.35">
      <c r="B1110" s="1113" t="s">
        <v>733</v>
      </c>
      <c r="C1110" s="1113">
        <v>2021</v>
      </c>
      <c r="D1110" s="257" t="s">
        <v>43</v>
      </c>
      <c r="E1110" s="257" t="s">
        <v>45</v>
      </c>
      <c r="F1110" s="257" t="s">
        <v>14</v>
      </c>
      <c r="G1110" s="257" t="s">
        <v>16</v>
      </c>
      <c r="H1110" s="257">
        <v>0</v>
      </c>
    </row>
    <row r="1111" spans="2:8" ht="14.5" x14ac:dyDescent="0.35">
      <c r="B1111" s="1113" t="s">
        <v>733</v>
      </c>
      <c r="C1111" s="1113">
        <v>2021</v>
      </c>
      <c r="D1111" s="257" t="s">
        <v>43</v>
      </c>
      <c r="E1111" s="257" t="s">
        <v>45</v>
      </c>
      <c r="F1111" s="257" t="s">
        <v>14</v>
      </c>
      <c r="G1111" s="257" t="s">
        <v>42</v>
      </c>
      <c r="H1111" s="257">
        <v>0</v>
      </c>
    </row>
    <row r="1112" spans="2:8" ht="14.5" x14ac:dyDescent="0.35">
      <c r="B1112" s="1113" t="s">
        <v>733</v>
      </c>
      <c r="C1112" s="1113">
        <v>2021</v>
      </c>
      <c r="D1112" s="257" t="s">
        <v>43</v>
      </c>
      <c r="E1112" s="257" t="s">
        <v>45</v>
      </c>
      <c r="F1112" s="257" t="s">
        <v>15</v>
      </c>
      <c r="G1112" s="257" t="s">
        <v>16</v>
      </c>
      <c r="H1112" s="257">
        <v>0</v>
      </c>
    </row>
    <row r="1113" spans="2:8" ht="14.5" x14ac:dyDescent="0.35">
      <c r="B1113" s="1113" t="s">
        <v>733</v>
      </c>
      <c r="C1113" s="1113">
        <v>2021</v>
      </c>
      <c r="D1113" s="257" t="s">
        <v>43</v>
      </c>
      <c r="E1113" s="257" t="s">
        <v>45</v>
      </c>
      <c r="F1113" s="257" t="s">
        <v>15</v>
      </c>
      <c r="G1113" s="257" t="s">
        <v>42</v>
      </c>
      <c r="H1113" s="257">
        <v>0</v>
      </c>
    </row>
    <row r="1114" spans="2:8" ht="14.5" x14ac:dyDescent="0.35">
      <c r="B1114" s="1113" t="s">
        <v>733</v>
      </c>
      <c r="C1114" s="1113">
        <v>2021</v>
      </c>
      <c r="D1114" s="257" t="s">
        <v>43</v>
      </c>
      <c r="E1114" s="257" t="s">
        <v>46</v>
      </c>
      <c r="F1114" s="257" t="s">
        <v>14</v>
      </c>
      <c r="G1114" s="257" t="s">
        <v>16</v>
      </c>
      <c r="H1114" s="257">
        <v>30</v>
      </c>
    </row>
    <row r="1115" spans="2:8" ht="14.5" x14ac:dyDescent="0.35">
      <c r="B1115" s="1113" t="s">
        <v>733</v>
      </c>
      <c r="C1115" s="1113">
        <v>2021</v>
      </c>
      <c r="D1115" s="257" t="s">
        <v>43</v>
      </c>
      <c r="E1115" s="257" t="s">
        <v>46</v>
      </c>
      <c r="F1115" s="257" t="s">
        <v>14</v>
      </c>
      <c r="G1115" s="257" t="s">
        <v>42</v>
      </c>
      <c r="H1115" s="257">
        <v>0</v>
      </c>
    </row>
    <row r="1116" spans="2:8" ht="14.5" x14ac:dyDescent="0.35">
      <c r="B1116" s="1113" t="s">
        <v>733</v>
      </c>
      <c r="C1116" s="1113">
        <v>2021</v>
      </c>
      <c r="D1116" s="257" t="s">
        <v>43</v>
      </c>
      <c r="E1116" s="257" t="s">
        <v>46</v>
      </c>
      <c r="F1116" s="257" t="s">
        <v>15</v>
      </c>
      <c r="G1116" s="257" t="s">
        <v>16</v>
      </c>
      <c r="H1116" s="257">
        <v>0</v>
      </c>
    </row>
    <row r="1117" spans="2:8" ht="14.5" x14ac:dyDescent="0.35">
      <c r="B1117" s="1113" t="s">
        <v>733</v>
      </c>
      <c r="C1117" s="1113">
        <v>2021</v>
      </c>
      <c r="D1117" s="257" t="s">
        <v>43</v>
      </c>
      <c r="E1117" s="257" t="s">
        <v>46</v>
      </c>
      <c r="F1117" s="257" t="s">
        <v>15</v>
      </c>
      <c r="G1117" s="257" t="s">
        <v>42</v>
      </c>
      <c r="H1117" s="257">
        <v>0</v>
      </c>
    </row>
    <row r="1118" spans="2:8" ht="14.5" x14ac:dyDescent="0.35">
      <c r="B1118" s="1113" t="s">
        <v>733</v>
      </c>
      <c r="C1118" s="1113">
        <v>2021</v>
      </c>
      <c r="D1118" s="257" t="s">
        <v>44</v>
      </c>
      <c r="E1118" s="257" t="s">
        <v>41</v>
      </c>
      <c r="F1118" s="257" t="s">
        <v>14</v>
      </c>
      <c r="G1118" s="257" t="s">
        <v>16</v>
      </c>
      <c r="H1118" s="257">
        <v>0</v>
      </c>
    </row>
    <row r="1119" spans="2:8" ht="14.5" x14ac:dyDescent="0.35">
      <c r="B1119" s="1113" t="s">
        <v>733</v>
      </c>
      <c r="C1119" s="1113">
        <v>2021</v>
      </c>
      <c r="D1119" s="257" t="s">
        <v>44</v>
      </c>
      <c r="E1119" s="257" t="s">
        <v>41</v>
      </c>
      <c r="F1119" s="257" t="s">
        <v>14</v>
      </c>
      <c r="G1119" s="257" t="s">
        <v>42</v>
      </c>
      <c r="H1119" s="257">
        <v>0</v>
      </c>
    </row>
    <row r="1120" spans="2:8" ht="14.5" x14ac:dyDescent="0.35">
      <c r="B1120" s="1113" t="s">
        <v>733</v>
      </c>
      <c r="C1120" s="1113">
        <v>2021</v>
      </c>
      <c r="D1120" s="257" t="s">
        <v>44</v>
      </c>
      <c r="E1120" s="257" t="s">
        <v>41</v>
      </c>
      <c r="F1120" s="257" t="s">
        <v>15</v>
      </c>
      <c r="G1120" s="257" t="s">
        <v>16</v>
      </c>
      <c r="H1120" s="257">
        <v>0</v>
      </c>
    </row>
    <row r="1121" spans="2:8" ht="14.5" x14ac:dyDescent="0.35">
      <c r="B1121" s="1113" t="s">
        <v>733</v>
      </c>
      <c r="C1121" s="1113">
        <v>2021</v>
      </c>
      <c r="D1121" s="257" t="s">
        <v>44</v>
      </c>
      <c r="E1121" s="257" t="s">
        <v>41</v>
      </c>
      <c r="F1121" s="257" t="s">
        <v>15</v>
      </c>
      <c r="G1121" s="257" t="s">
        <v>42</v>
      </c>
      <c r="H1121" s="257">
        <v>0</v>
      </c>
    </row>
    <row r="1122" spans="2:8" ht="14.5" x14ac:dyDescent="0.35">
      <c r="B1122" s="1113" t="s">
        <v>733</v>
      </c>
      <c r="C1122" s="1113">
        <v>2021</v>
      </c>
      <c r="D1122" s="257" t="s">
        <v>44</v>
      </c>
      <c r="E1122" s="257" t="s">
        <v>45</v>
      </c>
      <c r="F1122" s="257" t="s">
        <v>14</v>
      </c>
      <c r="G1122" s="257" t="s">
        <v>16</v>
      </c>
      <c r="H1122" s="257">
        <v>0</v>
      </c>
    </row>
    <row r="1123" spans="2:8" ht="14.5" x14ac:dyDescent="0.35">
      <c r="B1123" s="1113" t="s">
        <v>733</v>
      </c>
      <c r="C1123" s="1113">
        <v>2021</v>
      </c>
      <c r="D1123" s="257" t="s">
        <v>44</v>
      </c>
      <c r="E1123" s="257" t="s">
        <v>45</v>
      </c>
      <c r="F1123" s="257" t="s">
        <v>14</v>
      </c>
      <c r="G1123" s="257" t="s">
        <v>42</v>
      </c>
      <c r="H1123" s="257">
        <v>0</v>
      </c>
    </row>
    <row r="1124" spans="2:8" ht="14.5" x14ac:dyDescent="0.35">
      <c r="B1124" s="1113" t="s">
        <v>733</v>
      </c>
      <c r="C1124" s="1113">
        <v>2021</v>
      </c>
      <c r="D1124" s="257" t="s">
        <v>44</v>
      </c>
      <c r="E1124" s="257" t="s">
        <v>45</v>
      </c>
      <c r="F1124" s="257" t="s">
        <v>15</v>
      </c>
      <c r="G1124" s="257" t="s">
        <v>16</v>
      </c>
      <c r="H1124" s="257">
        <v>0</v>
      </c>
    </row>
    <row r="1125" spans="2:8" ht="14.5" x14ac:dyDescent="0.35">
      <c r="B1125" s="1113" t="s">
        <v>733</v>
      </c>
      <c r="C1125" s="1113">
        <v>2021</v>
      </c>
      <c r="D1125" s="257" t="s">
        <v>44</v>
      </c>
      <c r="E1125" s="257" t="s">
        <v>45</v>
      </c>
      <c r="F1125" s="257" t="s">
        <v>15</v>
      </c>
      <c r="G1125" s="257" t="s">
        <v>42</v>
      </c>
      <c r="H1125" s="257">
        <v>0</v>
      </c>
    </row>
    <row r="1126" spans="2:8" ht="14.5" x14ac:dyDescent="0.35">
      <c r="B1126" s="1113" t="s">
        <v>733</v>
      </c>
      <c r="C1126" s="1113">
        <v>2021</v>
      </c>
      <c r="D1126" s="257" t="s">
        <v>44</v>
      </c>
      <c r="E1126" s="257" t="s">
        <v>46</v>
      </c>
      <c r="F1126" s="257" t="s">
        <v>14</v>
      </c>
      <c r="G1126" s="257" t="s">
        <v>16</v>
      </c>
      <c r="H1126" s="257">
        <v>0</v>
      </c>
    </row>
    <row r="1127" spans="2:8" ht="14.5" x14ac:dyDescent="0.35">
      <c r="B1127" s="1113" t="s">
        <v>733</v>
      </c>
      <c r="C1127" s="1113">
        <v>2021</v>
      </c>
      <c r="D1127" s="257" t="s">
        <v>44</v>
      </c>
      <c r="E1127" s="257" t="s">
        <v>46</v>
      </c>
      <c r="F1127" s="257" t="s">
        <v>14</v>
      </c>
      <c r="G1127" s="257" t="s">
        <v>42</v>
      </c>
      <c r="H1127" s="257">
        <v>0</v>
      </c>
    </row>
    <row r="1128" spans="2:8" ht="14.5" x14ac:dyDescent="0.35">
      <c r="B1128" s="1113" t="s">
        <v>733</v>
      </c>
      <c r="C1128" s="1113">
        <v>2021</v>
      </c>
      <c r="D1128" s="257" t="s">
        <v>44</v>
      </c>
      <c r="E1128" s="257" t="s">
        <v>46</v>
      </c>
      <c r="F1128" s="257" t="s">
        <v>15</v>
      </c>
      <c r="G1128" s="257" t="s">
        <v>16</v>
      </c>
      <c r="H1128" s="257">
        <v>0</v>
      </c>
    </row>
    <row r="1129" spans="2:8" ht="14.5" x14ac:dyDescent="0.35">
      <c r="B1129" s="1113" t="s">
        <v>733</v>
      </c>
      <c r="C1129" s="1113">
        <v>2021</v>
      </c>
      <c r="D1129" s="257" t="s">
        <v>44</v>
      </c>
      <c r="E1129" s="257" t="s">
        <v>46</v>
      </c>
      <c r="F1129" s="257" t="s">
        <v>15</v>
      </c>
      <c r="G1129" s="257" t="s">
        <v>42</v>
      </c>
      <c r="H1129" s="257">
        <v>0</v>
      </c>
    </row>
    <row r="1130" spans="2:8" ht="14.5" x14ac:dyDescent="0.35">
      <c r="B1130" s="1113" t="s">
        <v>1476</v>
      </c>
      <c r="C1130" s="1113">
        <v>2021</v>
      </c>
      <c r="D1130" s="257" t="s">
        <v>43</v>
      </c>
      <c r="E1130" s="257" t="s">
        <v>41</v>
      </c>
      <c r="F1130" s="257" t="s">
        <v>14</v>
      </c>
      <c r="G1130" s="257" t="s">
        <v>16</v>
      </c>
      <c r="H1130" s="257">
        <v>39</v>
      </c>
    </row>
    <row r="1131" spans="2:8" ht="14.5" x14ac:dyDescent="0.35">
      <c r="B1131" s="1113" t="s">
        <v>1476</v>
      </c>
      <c r="C1131" s="1113">
        <v>2021</v>
      </c>
      <c r="D1131" s="257" t="s">
        <v>43</v>
      </c>
      <c r="E1131" s="257" t="s">
        <v>41</v>
      </c>
      <c r="F1131" s="257" t="s">
        <v>14</v>
      </c>
      <c r="G1131" s="257" t="s">
        <v>42</v>
      </c>
      <c r="H1131" s="257">
        <v>0</v>
      </c>
    </row>
    <row r="1132" spans="2:8" ht="14.5" x14ac:dyDescent="0.35">
      <c r="B1132" s="1113" t="s">
        <v>1476</v>
      </c>
      <c r="C1132" s="1113">
        <v>2021</v>
      </c>
      <c r="D1132" s="257" t="s">
        <v>43</v>
      </c>
      <c r="E1132" s="257" t="s">
        <v>41</v>
      </c>
      <c r="F1132" s="257" t="s">
        <v>15</v>
      </c>
      <c r="G1132" s="257" t="s">
        <v>16</v>
      </c>
      <c r="H1132" s="257">
        <v>0</v>
      </c>
    </row>
    <row r="1133" spans="2:8" ht="14.5" x14ac:dyDescent="0.35">
      <c r="B1133" s="1113" t="s">
        <v>1476</v>
      </c>
      <c r="C1133" s="1113">
        <v>2021</v>
      </c>
      <c r="D1133" s="257" t="s">
        <v>43</v>
      </c>
      <c r="E1133" s="257" t="s">
        <v>41</v>
      </c>
      <c r="F1133" s="257" t="s">
        <v>15</v>
      </c>
      <c r="G1133" s="257" t="s">
        <v>42</v>
      </c>
      <c r="H1133" s="257">
        <v>0</v>
      </c>
    </row>
    <row r="1134" spans="2:8" ht="14.5" x14ac:dyDescent="0.35">
      <c r="B1134" s="1113" t="s">
        <v>1476</v>
      </c>
      <c r="C1134" s="1113">
        <v>2021</v>
      </c>
      <c r="D1134" s="257" t="s">
        <v>43</v>
      </c>
      <c r="E1134" s="257" t="s">
        <v>45</v>
      </c>
      <c r="F1134" s="257" t="s">
        <v>14</v>
      </c>
      <c r="G1134" s="257" t="s">
        <v>16</v>
      </c>
      <c r="H1134" s="257">
        <v>0</v>
      </c>
    </row>
    <row r="1135" spans="2:8" ht="14.5" x14ac:dyDescent="0.35">
      <c r="B1135" s="1113" t="s">
        <v>1476</v>
      </c>
      <c r="C1135" s="1113">
        <v>2021</v>
      </c>
      <c r="D1135" s="257" t="s">
        <v>43</v>
      </c>
      <c r="E1135" s="257" t="s">
        <v>45</v>
      </c>
      <c r="F1135" s="257" t="s">
        <v>14</v>
      </c>
      <c r="G1135" s="257" t="s">
        <v>42</v>
      </c>
      <c r="H1135" s="257">
        <v>0</v>
      </c>
    </row>
    <row r="1136" spans="2:8" ht="14.5" x14ac:dyDescent="0.35">
      <c r="B1136" s="1113" t="s">
        <v>1476</v>
      </c>
      <c r="C1136" s="1113">
        <v>2021</v>
      </c>
      <c r="D1136" s="257" t="s">
        <v>43</v>
      </c>
      <c r="E1136" s="257" t="s">
        <v>45</v>
      </c>
      <c r="F1136" s="257" t="s">
        <v>15</v>
      </c>
      <c r="G1136" s="257" t="s">
        <v>16</v>
      </c>
      <c r="H1136" s="257">
        <v>0</v>
      </c>
    </row>
    <row r="1137" spans="2:8" ht="14.5" x14ac:dyDescent="0.35">
      <c r="B1137" s="1113" t="s">
        <v>1476</v>
      </c>
      <c r="C1137" s="1113">
        <v>2021</v>
      </c>
      <c r="D1137" s="257" t="s">
        <v>43</v>
      </c>
      <c r="E1137" s="257" t="s">
        <v>45</v>
      </c>
      <c r="F1137" s="257" t="s">
        <v>15</v>
      </c>
      <c r="G1137" s="257" t="s">
        <v>42</v>
      </c>
      <c r="H1137" s="257">
        <v>0</v>
      </c>
    </row>
    <row r="1138" spans="2:8" ht="14.5" x14ac:dyDescent="0.35">
      <c r="B1138" s="1113" t="s">
        <v>1476</v>
      </c>
      <c r="C1138" s="1113">
        <v>2021</v>
      </c>
      <c r="D1138" s="257" t="s">
        <v>43</v>
      </c>
      <c r="E1138" s="257" t="s">
        <v>46</v>
      </c>
      <c r="F1138" s="257" t="s">
        <v>14</v>
      </c>
      <c r="G1138" s="257" t="s">
        <v>16</v>
      </c>
      <c r="H1138" s="257">
        <v>47</v>
      </c>
    </row>
    <row r="1139" spans="2:8" ht="14.5" x14ac:dyDescent="0.35">
      <c r="B1139" s="1113" t="s">
        <v>1476</v>
      </c>
      <c r="C1139" s="1113">
        <v>2021</v>
      </c>
      <c r="D1139" s="257" t="s">
        <v>43</v>
      </c>
      <c r="E1139" s="257" t="s">
        <v>46</v>
      </c>
      <c r="F1139" s="257" t="s">
        <v>14</v>
      </c>
      <c r="G1139" s="257" t="s">
        <v>42</v>
      </c>
      <c r="H1139" s="257">
        <v>0</v>
      </c>
    </row>
    <row r="1140" spans="2:8" ht="14.5" x14ac:dyDescent="0.35">
      <c r="B1140" s="1113" t="s">
        <v>1476</v>
      </c>
      <c r="C1140" s="1113">
        <v>2021</v>
      </c>
      <c r="D1140" s="257" t="s">
        <v>43</v>
      </c>
      <c r="E1140" s="257" t="s">
        <v>46</v>
      </c>
      <c r="F1140" s="257" t="s">
        <v>15</v>
      </c>
      <c r="G1140" s="257" t="s">
        <v>16</v>
      </c>
      <c r="H1140" s="257">
        <v>0</v>
      </c>
    </row>
    <row r="1141" spans="2:8" ht="14.5" x14ac:dyDescent="0.35">
      <c r="B1141" s="1113" t="s">
        <v>1476</v>
      </c>
      <c r="C1141" s="1113">
        <v>2021</v>
      </c>
      <c r="D1141" s="257" t="s">
        <v>43</v>
      </c>
      <c r="E1141" s="257" t="s">
        <v>46</v>
      </c>
      <c r="F1141" s="257" t="s">
        <v>15</v>
      </c>
      <c r="G1141" s="257" t="s">
        <v>42</v>
      </c>
      <c r="H1141" s="257">
        <v>0</v>
      </c>
    </row>
    <row r="1142" spans="2:8" ht="14.5" x14ac:dyDescent="0.35">
      <c r="B1142" s="1113" t="s">
        <v>1476</v>
      </c>
      <c r="C1142" s="1113">
        <v>2021</v>
      </c>
      <c r="D1142" s="257" t="s">
        <v>44</v>
      </c>
      <c r="E1142" s="257" t="s">
        <v>41</v>
      </c>
      <c r="F1142" s="257" t="s">
        <v>14</v>
      </c>
      <c r="G1142" s="257" t="s">
        <v>16</v>
      </c>
      <c r="H1142" s="257">
        <v>0</v>
      </c>
    </row>
    <row r="1143" spans="2:8" ht="14.5" x14ac:dyDescent="0.35">
      <c r="B1143" s="1113" t="s">
        <v>1476</v>
      </c>
      <c r="C1143" s="1113">
        <v>2021</v>
      </c>
      <c r="D1143" s="257" t="s">
        <v>44</v>
      </c>
      <c r="E1143" s="257" t="s">
        <v>41</v>
      </c>
      <c r="F1143" s="257" t="s">
        <v>14</v>
      </c>
      <c r="G1143" s="257" t="s">
        <v>42</v>
      </c>
      <c r="H1143" s="257">
        <v>0</v>
      </c>
    </row>
    <row r="1144" spans="2:8" ht="14.5" x14ac:dyDescent="0.35">
      <c r="B1144" s="1113" t="s">
        <v>1476</v>
      </c>
      <c r="C1144" s="1113">
        <v>2021</v>
      </c>
      <c r="D1144" s="257" t="s">
        <v>44</v>
      </c>
      <c r="E1144" s="257" t="s">
        <v>41</v>
      </c>
      <c r="F1144" s="257" t="s">
        <v>15</v>
      </c>
      <c r="G1144" s="257" t="s">
        <v>16</v>
      </c>
      <c r="H1144" s="257">
        <v>0</v>
      </c>
    </row>
    <row r="1145" spans="2:8" ht="14.5" x14ac:dyDescent="0.35">
      <c r="B1145" s="1113" t="s">
        <v>1476</v>
      </c>
      <c r="C1145" s="1113">
        <v>2021</v>
      </c>
      <c r="D1145" s="257" t="s">
        <v>44</v>
      </c>
      <c r="E1145" s="257" t="s">
        <v>41</v>
      </c>
      <c r="F1145" s="257" t="s">
        <v>15</v>
      </c>
      <c r="G1145" s="257" t="s">
        <v>42</v>
      </c>
      <c r="H1145" s="257">
        <v>0</v>
      </c>
    </row>
    <row r="1146" spans="2:8" ht="14.5" x14ac:dyDescent="0.35">
      <c r="B1146" s="1113" t="s">
        <v>1476</v>
      </c>
      <c r="C1146" s="1113">
        <v>2021</v>
      </c>
      <c r="D1146" s="257" t="s">
        <v>44</v>
      </c>
      <c r="E1146" s="257" t="s">
        <v>45</v>
      </c>
      <c r="F1146" s="257" t="s">
        <v>14</v>
      </c>
      <c r="G1146" s="257" t="s">
        <v>16</v>
      </c>
      <c r="H1146" s="257">
        <v>0</v>
      </c>
    </row>
    <row r="1147" spans="2:8" ht="14.5" x14ac:dyDescent="0.35">
      <c r="B1147" s="1113" t="s">
        <v>1476</v>
      </c>
      <c r="C1147" s="1113">
        <v>2021</v>
      </c>
      <c r="D1147" s="257" t="s">
        <v>44</v>
      </c>
      <c r="E1147" s="257" t="s">
        <v>45</v>
      </c>
      <c r="F1147" s="257" t="s">
        <v>14</v>
      </c>
      <c r="G1147" s="257" t="s">
        <v>42</v>
      </c>
      <c r="H1147" s="257">
        <v>0</v>
      </c>
    </row>
    <row r="1148" spans="2:8" ht="14.5" x14ac:dyDescent="0.35">
      <c r="B1148" s="1113" t="s">
        <v>1476</v>
      </c>
      <c r="C1148" s="1113">
        <v>2021</v>
      </c>
      <c r="D1148" s="257" t="s">
        <v>44</v>
      </c>
      <c r="E1148" s="257" t="s">
        <v>45</v>
      </c>
      <c r="F1148" s="257" t="s">
        <v>15</v>
      </c>
      <c r="G1148" s="257" t="s">
        <v>16</v>
      </c>
      <c r="H1148" s="257">
        <v>0</v>
      </c>
    </row>
    <row r="1149" spans="2:8" ht="14.5" x14ac:dyDescent="0.35">
      <c r="B1149" s="1113" t="s">
        <v>1476</v>
      </c>
      <c r="C1149" s="1113">
        <v>2021</v>
      </c>
      <c r="D1149" s="257" t="s">
        <v>44</v>
      </c>
      <c r="E1149" s="257" t="s">
        <v>45</v>
      </c>
      <c r="F1149" s="257" t="s">
        <v>15</v>
      </c>
      <c r="G1149" s="257" t="s">
        <v>42</v>
      </c>
      <c r="H1149" s="257">
        <v>0</v>
      </c>
    </row>
    <row r="1150" spans="2:8" ht="14.5" x14ac:dyDescent="0.35">
      <c r="B1150" s="1113" t="s">
        <v>1476</v>
      </c>
      <c r="C1150" s="1113">
        <v>2021</v>
      </c>
      <c r="D1150" s="257" t="s">
        <v>44</v>
      </c>
      <c r="E1150" s="257" t="s">
        <v>46</v>
      </c>
      <c r="F1150" s="257" t="s">
        <v>14</v>
      </c>
      <c r="G1150" s="257" t="s">
        <v>16</v>
      </c>
      <c r="H1150" s="257">
        <v>0</v>
      </c>
    </row>
    <row r="1151" spans="2:8" ht="14.5" x14ac:dyDescent="0.35">
      <c r="B1151" s="1113" t="s">
        <v>1476</v>
      </c>
      <c r="C1151" s="1113">
        <v>2021</v>
      </c>
      <c r="D1151" s="257" t="s">
        <v>44</v>
      </c>
      <c r="E1151" s="257" t="s">
        <v>46</v>
      </c>
      <c r="F1151" s="257" t="s">
        <v>14</v>
      </c>
      <c r="G1151" s="257" t="s">
        <v>42</v>
      </c>
      <c r="H1151" s="257">
        <v>0</v>
      </c>
    </row>
    <row r="1152" spans="2:8" ht="14.5" x14ac:dyDescent="0.35">
      <c r="B1152" s="1113" t="s">
        <v>1476</v>
      </c>
      <c r="C1152" s="1113">
        <v>2021</v>
      </c>
      <c r="D1152" s="257" t="s">
        <v>44</v>
      </c>
      <c r="E1152" s="257" t="s">
        <v>46</v>
      </c>
      <c r="F1152" s="257" t="s">
        <v>15</v>
      </c>
      <c r="G1152" s="257" t="s">
        <v>16</v>
      </c>
      <c r="H1152" s="257">
        <v>0</v>
      </c>
    </row>
    <row r="1153" spans="2:8" ht="14.5" x14ac:dyDescent="0.35">
      <c r="B1153" s="1113" t="s">
        <v>1476</v>
      </c>
      <c r="C1153" s="1113">
        <v>2021</v>
      </c>
      <c r="D1153" s="257" t="s">
        <v>44</v>
      </c>
      <c r="E1153" s="257" t="s">
        <v>46</v>
      </c>
      <c r="F1153" s="257" t="s">
        <v>15</v>
      </c>
      <c r="G1153" s="257" t="s">
        <v>42</v>
      </c>
      <c r="H1153" s="257">
        <v>0</v>
      </c>
    </row>
    <row r="1154" spans="2:8" ht="14.5" x14ac:dyDescent="0.35">
      <c r="B1154" s="1113" t="s">
        <v>1481</v>
      </c>
      <c r="C1154" s="1113">
        <v>2021</v>
      </c>
      <c r="D1154" s="257" t="s">
        <v>43</v>
      </c>
      <c r="E1154" s="257" t="s">
        <v>41</v>
      </c>
      <c r="F1154" s="257" t="s">
        <v>14</v>
      </c>
      <c r="G1154" s="257" t="s">
        <v>16</v>
      </c>
      <c r="H1154" s="257">
        <v>0</v>
      </c>
    </row>
    <row r="1155" spans="2:8" ht="14.5" x14ac:dyDescent="0.35">
      <c r="B1155" s="1113" t="s">
        <v>1481</v>
      </c>
      <c r="C1155" s="1113">
        <v>2021</v>
      </c>
      <c r="D1155" s="257" t="s">
        <v>43</v>
      </c>
      <c r="E1155" s="257" t="s">
        <v>41</v>
      </c>
      <c r="F1155" s="257" t="s">
        <v>14</v>
      </c>
      <c r="G1155" s="257" t="s">
        <v>42</v>
      </c>
      <c r="H1155" s="257">
        <v>0</v>
      </c>
    </row>
    <row r="1156" spans="2:8" ht="14.5" x14ac:dyDescent="0.35">
      <c r="B1156" s="1113" t="s">
        <v>1481</v>
      </c>
      <c r="C1156" s="1113">
        <v>2021</v>
      </c>
      <c r="D1156" s="257" t="s">
        <v>43</v>
      </c>
      <c r="E1156" s="257" t="s">
        <v>41</v>
      </c>
      <c r="F1156" s="257" t="s">
        <v>15</v>
      </c>
      <c r="G1156" s="257" t="s">
        <v>16</v>
      </c>
      <c r="H1156" s="257">
        <v>0</v>
      </c>
    </row>
    <row r="1157" spans="2:8" ht="14.5" x14ac:dyDescent="0.35">
      <c r="B1157" s="1113" t="s">
        <v>1481</v>
      </c>
      <c r="C1157" s="1113">
        <v>2021</v>
      </c>
      <c r="D1157" s="257" t="s">
        <v>43</v>
      </c>
      <c r="E1157" s="257" t="s">
        <v>41</v>
      </c>
      <c r="F1157" s="257" t="s">
        <v>15</v>
      </c>
      <c r="G1157" s="257" t="s">
        <v>42</v>
      </c>
      <c r="H1157" s="257">
        <v>0</v>
      </c>
    </row>
    <row r="1158" spans="2:8" ht="14.5" x14ac:dyDescent="0.35">
      <c r="B1158" s="1113" t="s">
        <v>1481</v>
      </c>
      <c r="C1158" s="1113">
        <v>2021</v>
      </c>
      <c r="D1158" s="257" t="s">
        <v>43</v>
      </c>
      <c r="E1158" s="257" t="s">
        <v>45</v>
      </c>
      <c r="F1158" s="257" t="s">
        <v>14</v>
      </c>
      <c r="G1158" s="257" t="s">
        <v>16</v>
      </c>
      <c r="H1158" s="257">
        <v>0</v>
      </c>
    </row>
    <row r="1159" spans="2:8" ht="14.5" x14ac:dyDescent="0.35">
      <c r="B1159" s="1113" t="s">
        <v>1481</v>
      </c>
      <c r="C1159" s="1113">
        <v>2021</v>
      </c>
      <c r="D1159" s="257" t="s">
        <v>43</v>
      </c>
      <c r="E1159" s="257" t="s">
        <v>45</v>
      </c>
      <c r="F1159" s="257" t="s">
        <v>14</v>
      </c>
      <c r="G1159" s="257" t="s">
        <v>42</v>
      </c>
      <c r="H1159" s="257">
        <v>0</v>
      </c>
    </row>
    <row r="1160" spans="2:8" ht="14.5" x14ac:dyDescent="0.35">
      <c r="B1160" s="1113" t="s">
        <v>1481</v>
      </c>
      <c r="C1160" s="1113">
        <v>2021</v>
      </c>
      <c r="D1160" s="257" t="s">
        <v>43</v>
      </c>
      <c r="E1160" s="257" t="s">
        <v>45</v>
      </c>
      <c r="F1160" s="257" t="s">
        <v>15</v>
      </c>
      <c r="G1160" s="257" t="s">
        <v>16</v>
      </c>
      <c r="H1160" s="257">
        <v>0</v>
      </c>
    </row>
    <row r="1161" spans="2:8" ht="14.5" x14ac:dyDescent="0.35">
      <c r="B1161" s="1113" t="s">
        <v>1481</v>
      </c>
      <c r="C1161" s="1113">
        <v>2021</v>
      </c>
      <c r="D1161" s="257" t="s">
        <v>43</v>
      </c>
      <c r="E1161" s="257" t="s">
        <v>45</v>
      </c>
      <c r="F1161" s="257" t="s">
        <v>15</v>
      </c>
      <c r="G1161" s="257" t="s">
        <v>42</v>
      </c>
      <c r="H1161" s="257">
        <v>0</v>
      </c>
    </row>
    <row r="1162" spans="2:8" ht="14.5" x14ac:dyDescent="0.35">
      <c r="B1162" s="1113" t="s">
        <v>1481</v>
      </c>
      <c r="C1162" s="1113">
        <v>2021</v>
      </c>
      <c r="D1162" s="257" t="s">
        <v>43</v>
      </c>
      <c r="E1162" s="257" t="s">
        <v>46</v>
      </c>
      <c r="F1162" s="257" t="s">
        <v>14</v>
      </c>
      <c r="G1162" s="257" t="s">
        <v>16</v>
      </c>
      <c r="H1162" s="257">
        <v>0</v>
      </c>
    </row>
    <row r="1163" spans="2:8" ht="14.5" x14ac:dyDescent="0.35">
      <c r="B1163" s="1113" t="s">
        <v>1481</v>
      </c>
      <c r="C1163" s="1113">
        <v>2021</v>
      </c>
      <c r="D1163" s="257" t="s">
        <v>43</v>
      </c>
      <c r="E1163" s="257" t="s">
        <v>46</v>
      </c>
      <c r="F1163" s="257" t="s">
        <v>14</v>
      </c>
      <c r="G1163" s="257" t="s">
        <v>42</v>
      </c>
      <c r="H1163" s="257">
        <v>0</v>
      </c>
    </row>
    <row r="1164" spans="2:8" ht="14.5" x14ac:dyDescent="0.35">
      <c r="B1164" s="1113" t="s">
        <v>1481</v>
      </c>
      <c r="C1164" s="1113">
        <v>2021</v>
      </c>
      <c r="D1164" s="257" t="s">
        <v>43</v>
      </c>
      <c r="E1164" s="257" t="s">
        <v>46</v>
      </c>
      <c r="F1164" s="257" t="s">
        <v>15</v>
      </c>
      <c r="G1164" s="257" t="s">
        <v>16</v>
      </c>
      <c r="H1164" s="257">
        <v>0</v>
      </c>
    </row>
    <row r="1165" spans="2:8" ht="14.5" x14ac:dyDescent="0.35">
      <c r="B1165" s="1113" t="s">
        <v>1481</v>
      </c>
      <c r="C1165" s="1113">
        <v>2021</v>
      </c>
      <c r="D1165" s="257" t="s">
        <v>43</v>
      </c>
      <c r="E1165" s="257" t="s">
        <v>46</v>
      </c>
      <c r="F1165" s="257" t="s">
        <v>15</v>
      </c>
      <c r="G1165" s="257" t="s">
        <v>42</v>
      </c>
      <c r="H1165" s="257">
        <v>0</v>
      </c>
    </row>
    <row r="1166" spans="2:8" ht="14.5" x14ac:dyDescent="0.35">
      <c r="B1166" s="1113" t="s">
        <v>1481</v>
      </c>
      <c r="C1166" s="1113">
        <v>2021</v>
      </c>
      <c r="D1166" s="257" t="s">
        <v>44</v>
      </c>
      <c r="E1166" s="257" t="s">
        <v>41</v>
      </c>
      <c r="F1166" s="257" t="s">
        <v>14</v>
      </c>
      <c r="G1166" s="257" t="s">
        <v>16</v>
      </c>
      <c r="H1166" s="257">
        <v>0</v>
      </c>
    </row>
    <row r="1167" spans="2:8" ht="14.5" x14ac:dyDescent="0.35">
      <c r="B1167" s="1113" t="s">
        <v>1481</v>
      </c>
      <c r="C1167" s="1113">
        <v>2021</v>
      </c>
      <c r="D1167" s="257" t="s">
        <v>44</v>
      </c>
      <c r="E1167" s="257" t="s">
        <v>41</v>
      </c>
      <c r="F1167" s="257" t="s">
        <v>14</v>
      </c>
      <c r="G1167" s="257" t="s">
        <v>42</v>
      </c>
      <c r="H1167" s="257">
        <v>0</v>
      </c>
    </row>
    <row r="1168" spans="2:8" ht="14.5" x14ac:dyDescent="0.35">
      <c r="B1168" s="1113" t="s">
        <v>1481</v>
      </c>
      <c r="C1168" s="1113">
        <v>2021</v>
      </c>
      <c r="D1168" s="257" t="s">
        <v>44</v>
      </c>
      <c r="E1168" s="257" t="s">
        <v>41</v>
      </c>
      <c r="F1168" s="257" t="s">
        <v>15</v>
      </c>
      <c r="G1168" s="257" t="s">
        <v>16</v>
      </c>
      <c r="H1168" s="257">
        <v>0</v>
      </c>
    </row>
    <row r="1169" spans="2:8" ht="14.5" x14ac:dyDescent="0.35">
      <c r="B1169" s="1113" t="s">
        <v>1481</v>
      </c>
      <c r="C1169" s="1113">
        <v>2021</v>
      </c>
      <c r="D1169" s="257" t="s">
        <v>44</v>
      </c>
      <c r="E1169" s="257" t="s">
        <v>41</v>
      </c>
      <c r="F1169" s="257" t="s">
        <v>15</v>
      </c>
      <c r="G1169" s="257" t="s">
        <v>42</v>
      </c>
      <c r="H1169" s="257">
        <v>0</v>
      </c>
    </row>
    <row r="1170" spans="2:8" ht="14.5" x14ac:dyDescent="0.35">
      <c r="B1170" s="1113" t="s">
        <v>1481</v>
      </c>
      <c r="C1170" s="1113">
        <v>2021</v>
      </c>
      <c r="D1170" s="257" t="s">
        <v>44</v>
      </c>
      <c r="E1170" s="257" t="s">
        <v>45</v>
      </c>
      <c r="F1170" s="257" t="s">
        <v>14</v>
      </c>
      <c r="G1170" s="257" t="s">
        <v>16</v>
      </c>
      <c r="H1170" s="257">
        <v>0</v>
      </c>
    </row>
    <row r="1171" spans="2:8" ht="14.5" x14ac:dyDescent="0.35">
      <c r="B1171" s="1113" t="s">
        <v>1481</v>
      </c>
      <c r="C1171" s="1113">
        <v>2021</v>
      </c>
      <c r="D1171" s="257" t="s">
        <v>44</v>
      </c>
      <c r="E1171" s="257" t="s">
        <v>45</v>
      </c>
      <c r="F1171" s="257" t="s">
        <v>14</v>
      </c>
      <c r="G1171" s="257" t="s">
        <v>42</v>
      </c>
      <c r="H1171" s="257">
        <v>0</v>
      </c>
    </row>
    <row r="1172" spans="2:8" ht="14.5" x14ac:dyDescent="0.35">
      <c r="B1172" s="1113" t="s">
        <v>1481</v>
      </c>
      <c r="C1172" s="1113">
        <v>2021</v>
      </c>
      <c r="D1172" s="257" t="s">
        <v>44</v>
      </c>
      <c r="E1172" s="257" t="s">
        <v>45</v>
      </c>
      <c r="F1172" s="257" t="s">
        <v>15</v>
      </c>
      <c r="G1172" s="257" t="s">
        <v>16</v>
      </c>
      <c r="H1172" s="257">
        <v>0</v>
      </c>
    </row>
    <row r="1173" spans="2:8" ht="14.5" x14ac:dyDescent="0.35">
      <c r="B1173" s="1113" t="s">
        <v>1481</v>
      </c>
      <c r="C1173" s="1113">
        <v>2021</v>
      </c>
      <c r="D1173" s="257" t="s">
        <v>44</v>
      </c>
      <c r="E1173" s="257" t="s">
        <v>45</v>
      </c>
      <c r="F1173" s="257" t="s">
        <v>15</v>
      </c>
      <c r="G1173" s="257" t="s">
        <v>42</v>
      </c>
      <c r="H1173" s="257">
        <v>0</v>
      </c>
    </row>
    <row r="1174" spans="2:8" ht="14.5" x14ac:dyDescent="0.35">
      <c r="B1174" s="1113" t="s">
        <v>1481</v>
      </c>
      <c r="C1174" s="1113">
        <v>2021</v>
      </c>
      <c r="D1174" s="257" t="s">
        <v>44</v>
      </c>
      <c r="E1174" s="257" t="s">
        <v>46</v>
      </c>
      <c r="F1174" s="257" t="s">
        <v>14</v>
      </c>
      <c r="G1174" s="257" t="s">
        <v>16</v>
      </c>
      <c r="H1174" s="257">
        <v>0</v>
      </c>
    </row>
    <row r="1175" spans="2:8" ht="14.5" x14ac:dyDescent="0.35">
      <c r="B1175" s="1113" t="s">
        <v>1481</v>
      </c>
      <c r="C1175" s="1113">
        <v>2021</v>
      </c>
      <c r="D1175" s="257" t="s">
        <v>44</v>
      </c>
      <c r="E1175" s="257" t="s">
        <v>46</v>
      </c>
      <c r="F1175" s="257" t="s">
        <v>14</v>
      </c>
      <c r="G1175" s="257" t="s">
        <v>42</v>
      </c>
      <c r="H1175" s="257">
        <v>0</v>
      </c>
    </row>
    <row r="1176" spans="2:8" ht="14.5" x14ac:dyDescent="0.35">
      <c r="B1176" s="1113" t="s">
        <v>1481</v>
      </c>
      <c r="C1176" s="1113">
        <v>2021</v>
      </c>
      <c r="D1176" s="257" t="s">
        <v>44</v>
      </c>
      <c r="E1176" s="257" t="s">
        <v>46</v>
      </c>
      <c r="F1176" s="257" t="s">
        <v>15</v>
      </c>
      <c r="G1176" s="257" t="s">
        <v>16</v>
      </c>
      <c r="H1176" s="257">
        <v>0</v>
      </c>
    </row>
    <row r="1177" spans="2:8" ht="14.5" x14ac:dyDescent="0.35">
      <c r="B1177" s="1113" t="s">
        <v>1481</v>
      </c>
      <c r="C1177" s="1113">
        <v>2021</v>
      </c>
      <c r="D1177" s="257" t="s">
        <v>44</v>
      </c>
      <c r="E1177" s="257" t="s">
        <v>46</v>
      </c>
      <c r="F1177" s="257" t="s">
        <v>15</v>
      </c>
      <c r="G1177" s="257" t="s">
        <v>42</v>
      </c>
      <c r="H1177" s="257">
        <v>0</v>
      </c>
    </row>
    <row r="1178" spans="2:8" ht="14.5" x14ac:dyDescent="0.35">
      <c r="B1178" s="1113" t="s">
        <v>1487</v>
      </c>
      <c r="C1178" s="1113">
        <v>2021</v>
      </c>
      <c r="D1178" s="257" t="s">
        <v>43</v>
      </c>
      <c r="E1178" s="257" t="s">
        <v>41</v>
      </c>
      <c r="F1178" s="257" t="s">
        <v>14</v>
      </c>
      <c r="G1178" s="257" t="s">
        <v>16</v>
      </c>
      <c r="H1178" s="257">
        <v>35</v>
      </c>
    </row>
    <row r="1179" spans="2:8" ht="14.5" x14ac:dyDescent="0.35">
      <c r="B1179" s="1113" t="s">
        <v>1487</v>
      </c>
      <c r="C1179" s="1113">
        <v>2021</v>
      </c>
      <c r="D1179" s="257" t="s">
        <v>43</v>
      </c>
      <c r="E1179" s="257" t="s">
        <v>41</v>
      </c>
      <c r="F1179" s="257" t="s">
        <v>14</v>
      </c>
      <c r="G1179" s="257" t="s">
        <v>42</v>
      </c>
      <c r="H1179" s="257">
        <v>2</v>
      </c>
    </row>
    <row r="1180" spans="2:8" ht="14.5" x14ac:dyDescent="0.35">
      <c r="B1180" s="1113" t="s">
        <v>1487</v>
      </c>
      <c r="C1180" s="1113">
        <v>2021</v>
      </c>
      <c r="D1180" s="257" t="s">
        <v>43</v>
      </c>
      <c r="E1180" s="257" t="s">
        <v>41</v>
      </c>
      <c r="F1180" s="257" t="s">
        <v>15</v>
      </c>
      <c r="G1180" s="257" t="s">
        <v>16</v>
      </c>
      <c r="H1180" s="257">
        <v>0</v>
      </c>
    </row>
    <row r="1181" spans="2:8" ht="14.5" x14ac:dyDescent="0.35">
      <c r="B1181" s="1113" t="s">
        <v>1487</v>
      </c>
      <c r="C1181" s="1113">
        <v>2021</v>
      </c>
      <c r="D1181" s="257" t="s">
        <v>43</v>
      </c>
      <c r="E1181" s="257" t="s">
        <v>41</v>
      </c>
      <c r="F1181" s="257" t="s">
        <v>15</v>
      </c>
      <c r="G1181" s="257" t="s">
        <v>42</v>
      </c>
      <c r="H1181" s="257">
        <v>0</v>
      </c>
    </row>
    <row r="1182" spans="2:8" ht="14.5" x14ac:dyDescent="0.35">
      <c r="B1182" s="1113" t="s">
        <v>1487</v>
      </c>
      <c r="C1182" s="1113">
        <v>2021</v>
      </c>
      <c r="D1182" s="257" t="s">
        <v>43</v>
      </c>
      <c r="E1182" s="257" t="s">
        <v>45</v>
      </c>
      <c r="F1182" s="257" t="s">
        <v>14</v>
      </c>
      <c r="G1182" s="257" t="s">
        <v>16</v>
      </c>
      <c r="H1182" s="257">
        <v>0</v>
      </c>
    </row>
    <row r="1183" spans="2:8" ht="14.5" x14ac:dyDescent="0.35">
      <c r="B1183" s="1113" t="s">
        <v>1487</v>
      </c>
      <c r="C1183" s="1113">
        <v>2021</v>
      </c>
      <c r="D1183" s="257" t="s">
        <v>43</v>
      </c>
      <c r="E1183" s="257" t="s">
        <v>45</v>
      </c>
      <c r="F1183" s="257" t="s">
        <v>14</v>
      </c>
      <c r="G1183" s="257" t="s">
        <v>42</v>
      </c>
      <c r="H1183" s="257">
        <v>0</v>
      </c>
    </row>
    <row r="1184" spans="2:8" ht="14.5" x14ac:dyDescent="0.35">
      <c r="B1184" s="1113" t="s">
        <v>1487</v>
      </c>
      <c r="C1184" s="1113">
        <v>2021</v>
      </c>
      <c r="D1184" s="257" t="s">
        <v>43</v>
      </c>
      <c r="E1184" s="257" t="s">
        <v>45</v>
      </c>
      <c r="F1184" s="257" t="s">
        <v>15</v>
      </c>
      <c r="G1184" s="257" t="s">
        <v>16</v>
      </c>
      <c r="H1184" s="257">
        <v>0</v>
      </c>
    </row>
    <row r="1185" spans="2:8" ht="14.5" x14ac:dyDescent="0.35">
      <c r="B1185" s="1113" t="s">
        <v>1487</v>
      </c>
      <c r="C1185" s="1113">
        <v>2021</v>
      </c>
      <c r="D1185" s="257" t="s">
        <v>43</v>
      </c>
      <c r="E1185" s="257" t="s">
        <v>45</v>
      </c>
      <c r="F1185" s="257" t="s">
        <v>15</v>
      </c>
      <c r="G1185" s="257" t="s">
        <v>42</v>
      </c>
      <c r="H1185" s="257">
        <v>0</v>
      </c>
    </row>
    <row r="1186" spans="2:8" ht="14.5" x14ac:dyDescent="0.35">
      <c r="B1186" s="1113" t="s">
        <v>1487</v>
      </c>
      <c r="C1186" s="1113">
        <v>2021</v>
      </c>
      <c r="D1186" s="257" t="s">
        <v>43</v>
      </c>
      <c r="E1186" s="257" t="s">
        <v>46</v>
      </c>
      <c r="F1186" s="257" t="s">
        <v>14</v>
      </c>
      <c r="G1186" s="257" t="s">
        <v>16</v>
      </c>
      <c r="H1186" s="257">
        <v>10</v>
      </c>
    </row>
    <row r="1187" spans="2:8" ht="14.5" x14ac:dyDescent="0.35">
      <c r="B1187" s="1113" t="s">
        <v>1487</v>
      </c>
      <c r="C1187" s="1113">
        <v>2021</v>
      </c>
      <c r="D1187" s="257" t="s">
        <v>43</v>
      </c>
      <c r="E1187" s="257" t="s">
        <v>46</v>
      </c>
      <c r="F1187" s="257" t="s">
        <v>14</v>
      </c>
      <c r="G1187" s="257" t="s">
        <v>42</v>
      </c>
      <c r="H1187" s="257">
        <v>0</v>
      </c>
    </row>
    <row r="1188" spans="2:8" ht="14.5" x14ac:dyDescent="0.35">
      <c r="B1188" s="1113" t="s">
        <v>1487</v>
      </c>
      <c r="C1188" s="1113">
        <v>2021</v>
      </c>
      <c r="D1188" s="257" t="s">
        <v>43</v>
      </c>
      <c r="E1188" s="257" t="s">
        <v>46</v>
      </c>
      <c r="F1188" s="257" t="s">
        <v>15</v>
      </c>
      <c r="G1188" s="257" t="s">
        <v>16</v>
      </c>
      <c r="H1188" s="257">
        <v>0</v>
      </c>
    </row>
    <row r="1189" spans="2:8" ht="14.5" x14ac:dyDescent="0.35">
      <c r="B1189" s="1113" t="s">
        <v>1487</v>
      </c>
      <c r="C1189" s="1113">
        <v>2021</v>
      </c>
      <c r="D1189" s="257" t="s">
        <v>43</v>
      </c>
      <c r="E1189" s="257" t="s">
        <v>46</v>
      </c>
      <c r="F1189" s="257" t="s">
        <v>15</v>
      </c>
      <c r="G1189" s="257" t="s">
        <v>42</v>
      </c>
      <c r="H1189" s="257">
        <v>0</v>
      </c>
    </row>
    <row r="1190" spans="2:8" ht="14.5" x14ac:dyDescent="0.35">
      <c r="B1190" s="1113" t="s">
        <v>1487</v>
      </c>
      <c r="C1190" s="1113">
        <v>2021</v>
      </c>
      <c r="D1190" s="257" t="s">
        <v>44</v>
      </c>
      <c r="E1190" s="257" t="s">
        <v>41</v>
      </c>
      <c r="F1190" s="257" t="s">
        <v>14</v>
      </c>
      <c r="G1190" s="257" t="s">
        <v>16</v>
      </c>
      <c r="H1190" s="257">
        <v>0</v>
      </c>
    </row>
    <row r="1191" spans="2:8" ht="14.5" x14ac:dyDescent="0.35">
      <c r="B1191" s="1113" t="s">
        <v>1487</v>
      </c>
      <c r="C1191" s="1113">
        <v>2021</v>
      </c>
      <c r="D1191" s="257" t="s">
        <v>44</v>
      </c>
      <c r="E1191" s="257" t="s">
        <v>41</v>
      </c>
      <c r="F1191" s="257" t="s">
        <v>14</v>
      </c>
      <c r="G1191" s="257" t="s">
        <v>42</v>
      </c>
      <c r="H1191" s="257">
        <v>0</v>
      </c>
    </row>
    <row r="1192" spans="2:8" ht="14.5" x14ac:dyDescent="0.35">
      <c r="B1192" s="1113" t="s">
        <v>1487</v>
      </c>
      <c r="C1192" s="1113">
        <v>2021</v>
      </c>
      <c r="D1192" s="257" t="s">
        <v>44</v>
      </c>
      <c r="E1192" s="257" t="s">
        <v>41</v>
      </c>
      <c r="F1192" s="257" t="s">
        <v>15</v>
      </c>
      <c r="G1192" s="257" t="s">
        <v>16</v>
      </c>
      <c r="H1192" s="257">
        <v>0</v>
      </c>
    </row>
    <row r="1193" spans="2:8" ht="14.5" x14ac:dyDescent="0.35">
      <c r="B1193" s="1113" t="s">
        <v>1487</v>
      </c>
      <c r="C1193" s="1113">
        <v>2021</v>
      </c>
      <c r="D1193" s="257" t="s">
        <v>44</v>
      </c>
      <c r="E1193" s="257" t="s">
        <v>41</v>
      </c>
      <c r="F1193" s="257" t="s">
        <v>15</v>
      </c>
      <c r="G1193" s="257" t="s">
        <v>42</v>
      </c>
      <c r="H1193" s="257">
        <v>0</v>
      </c>
    </row>
    <row r="1194" spans="2:8" ht="14.5" x14ac:dyDescent="0.35">
      <c r="B1194" s="1113" t="s">
        <v>1487</v>
      </c>
      <c r="C1194" s="1113">
        <v>2021</v>
      </c>
      <c r="D1194" s="257" t="s">
        <v>44</v>
      </c>
      <c r="E1194" s="257" t="s">
        <v>45</v>
      </c>
      <c r="F1194" s="257" t="s">
        <v>14</v>
      </c>
      <c r="G1194" s="257" t="s">
        <v>16</v>
      </c>
      <c r="H1194" s="257">
        <v>0</v>
      </c>
    </row>
    <row r="1195" spans="2:8" ht="14.5" x14ac:dyDescent="0.35">
      <c r="B1195" s="1113" t="s">
        <v>1487</v>
      </c>
      <c r="C1195" s="1113">
        <v>2021</v>
      </c>
      <c r="D1195" s="257" t="s">
        <v>44</v>
      </c>
      <c r="E1195" s="257" t="s">
        <v>45</v>
      </c>
      <c r="F1195" s="257" t="s">
        <v>14</v>
      </c>
      <c r="G1195" s="257" t="s">
        <v>42</v>
      </c>
      <c r="H1195" s="257">
        <v>0</v>
      </c>
    </row>
    <row r="1196" spans="2:8" ht="14.5" x14ac:dyDescent="0.35">
      <c r="B1196" s="1113" t="s">
        <v>1487</v>
      </c>
      <c r="C1196" s="1113">
        <v>2021</v>
      </c>
      <c r="D1196" s="257" t="s">
        <v>44</v>
      </c>
      <c r="E1196" s="257" t="s">
        <v>45</v>
      </c>
      <c r="F1196" s="257" t="s">
        <v>15</v>
      </c>
      <c r="G1196" s="257" t="s">
        <v>16</v>
      </c>
      <c r="H1196" s="257">
        <v>0</v>
      </c>
    </row>
    <row r="1197" spans="2:8" ht="14.5" x14ac:dyDescent="0.35">
      <c r="B1197" s="1113" t="s">
        <v>1487</v>
      </c>
      <c r="C1197" s="1113">
        <v>2021</v>
      </c>
      <c r="D1197" s="257" t="s">
        <v>44</v>
      </c>
      <c r="E1197" s="257" t="s">
        <v>45</v>
      </c>
      <c r="F1197" s="257" t="s">
        <v>15</v>
      </c>
      <c r="G1197" s="257" t="s">
        <v>42</v>
      </c>
      <c r="H1197" s="257">
        <v>0</v>
      </c>
    </row>
    <row r="1198" spans="2:8" ht="14.5" x14ac:dyDescent="0.35">
      <c r="B1198" s="1113" t="s">
        <v>1487</v>
      </c>
      <c r="C1198" s="1113">
        <v>2021</v>
      </c>
      <c r="D1198" s="257" t="s">
        <v>44</v>
      </c>
      <c r="E1198" s="257" t="s">
        <v>46</v>
      </c>
      <c r="F1198" s="257" t="s">
        <v>14</v>
      </c>
      <c r="G1198" s="257" t="s">
        <v>16</v>
      </c>
      <c r="H1198" s="257">
        <v>0</v>
      </c>
    </row>
    <row r="1199" spans="2:8" ht="14.5" x14ac:dyDescent="0.35">
      <c r="B1199" s="1113" t="s">
        <v>1487</v>
      </c>
      <c r="C1199" s="1113">
        <v>2021</v>
      </c>
      <c r="D1199" s="257" t="s">
        <v>44</v>
      </c>
      <c r="E1199" s="257" t="s">
        <v>46</v>
      </c>
      <c r="F1199" s="257" t="s">
        <v>14</v>
      </c>
      <c r="G1199" s="257" t="s">
        <v>42</v>
      </c>
      <c r="H1199" s="257">
        <v>0</v>
      </c>
    </row>
    <row r="1200" spans="2:8" ht="14.5" x14ac:dyDescent="0.35">
      <c r="B1200" s="1113" t="s">
        <v>1487</v>
      </c>
      <c r="C1200" s="1113">
        <v>2021</v>
      </c>
      <c r="D1200" s="257" t="s">
        <v>44</v>
      </c>
      <c r="E1200" s="257" t="s">
        <v>46</v>
      </c>
      <c r="F1200" s="257" t="s">
        <v>15</v>
      </c>
      <c r="G1200" s="257" t="s">
        <v>16</v>
      </c>
      <c r="H1200" s="257">
        <v>0</v>
      </c>
    </row>
    <row r="1201" spans="2:8" ht="14.5" x14ac:dyDescent="0.35">
      <c r="B1201" s="1113" t="s">
        <v>1487</v>
      </c>
      <c r="C1201" s="1113">
        <v>2021</v>
      </c>
      <c r="D1201" s="257" t="s">
        <v>44</v>
      </c>
      <c r="E1201" s="257" t="s">
        <v>46</v>
      </c>
      <c r="F1201" s="257" t="s">
        <v>15</v>
      </c>
      <c r="G1201" s="257" t="s">
        <v>42</v>
      </c>
      <c r="H1201" s="257">
        <v>0</v>
      </c>
    </row>
    <row r="1202" spans="2:8" ht="14.5" x14ac:dyDescent="0.35">
      <c r="B1202" s="1113" t="s">
        <v>1491</v>
      </c>
      <c r="C1202" s="1113">
        <v>2021</v>
      </c>
      <c r="D1202" s="257" t="s">
        <v>43</v>
      </c>
      <c r="E1202" s="257" t="s">
        <v>41</v>
      </c>
      <c r="F1202" s="257" t="s">
        <v>14</v>
      </c>
      <c r="G1202" s="257" t="s">
        <v>16</v>
      </c>
      <c r="H1202" s="257">
        <v>1770</v>
      </c>
    </row>
    <row r="1203" spans="2:8" ht="14.5" x14ac:dyDescent="0.35">
      <c r="B1203" s="1113" t="s">
        <v>1491</v>
      </c>
      <c r="C1203" s="1113">
        <v>2021</v>
      </c>
      <c r="D1203" s="257" t="s">
        <v>43</v>
      </c>
      <c r="E1203" s="257" t="s">
        <v>41</v>
      </c>
      <c r="F1203" s="257" t="s">
        <v>14</v>
      </c>
      <c r="G1203" s="257" t="s">
        <v>42</v>
      </c>
      <c r="H1203" s="257">
        <v>227</v>
      </c>
    </row>
    <row r="1204" spans="2:8" ht="14.5" x14ac:dyDescent="0.35">
      <c r="B1204" s="1113" t="s">
        <v>1491</v>
      </c>
      <c r="C1204" s="1113">
        <v>2021</v>
      </c>
      <c r="D1204" s="257" t="s">
        <v>43</v>
      </c>
      <c r="E1204" s="257" t="s">
        <v>41</v>
      </c>
      <c r="F1204" s="257" t="s">
        <v>15</v>
      </c>
      <c r="G1204" s="257" t="s">
        <v>16</v>
      </c>
      <c r="H1204" s="257">
        <v>0</v>
      </c>
    </row>
    <row r="1205" spans="2:8" ht="14.5" x14ac:dyDescent="0.35">
      <c r="B1205" s="1113" t="s">
        <v>1491</v>
      </c>
      <c r="C1205" s="1113">
        <v>2021</v>
      </c>
      <c r="D1205" s="257" t="s">
        <v>43</v>
      </c>
      <c r="E1205" s="257" t="s">
        <v>41</v>
      </c>
      <c r="F1205" s="257" t="s">
        <v>15</v>
      </c>
      <c r="G1205" s="257" t="s">
        <v>42</v>
      </c>
      <c r="H1205" s="257">
        <v>0</v>
      </c>
    </row>
    <row r="1206" spans="2:8" ht="14.5" x14ac:dyDescent="0.35">
      <c r="B1206" s="1113" t="s">
        <v>1491</v>
      </c>
      <c r="C1206" s="1113">
        <v>2021</v>
      </c>
      <c r="D1206" s="257" t="s">
        <v>43</v>
      </c>
      <c r="E1206" s="257" t="s">
        <v>45</v>
      </c>
      <c r="F1206" s="257" t="s">
        <v>14</v>
      </c>
      <c r="G1206" s="257" t="s">
        <v>16</v>
      </c>
      <c r="H1206" s="257">
        <v>408</v>
      </c>
    </row>
    <row r="1207" spans="2:8" ht="14.5" x14ac:dyDescent="0.35">
      <c r="B1207" s="1113" t="s">
        <v>1491</v>
      </c>
      <c r="C1207" s="1113">
        <v>2021</v>
      </c>
      <c r="D1207" s="257" t="s">
        <v>43</v>
      </c>
      <c r="E1207" s="257" t="s">
        <v>45</v>
      </c>
      <c r="F1207" s="257" t="s">
        <v>14</v>
      </c>
      <c r="G1207" s="257" t="s">
        <v>42</v>
      </c>
      <c r="H1207" s="257">
        <v>30</v>
      </c>
    </row>
    <row r="1208" spans="2:8" ht="14.5" x14ac:dyDescent="0.35">
      <c r="B1208" s="1113" t="s">
        <v>1491</v>
      </c>
      <c r="C1208" s="1113">
        <v>2021</v>
      </c>
      <c r="D1208" s="257" t="s">
        <v>43</v>
      </c>
      <c r="E1208" s="257" t="s">
        <v>45</v>
      </c>
      <c r="F1208" s="257" t="s">
        <v>15</v>
      </c>
      <c r="G1208" s="257" t="s">
        <v>16</v>
      </c>
      <c r="H1208" s="257">
        <v>0</v>
      </c>
    </row>
    <row r="1209" spans="2:8" ht="14.5" x14ac:dyDescent="0.35">
      <c r="B1209" s="1113" t="s">
        <v>1491</v>
      </c>
      <c r="C1209" s="1113">
        <v>2021</v>
      </c>
      <c r="D1209" s="257" t="s">
        <v>43</v>
      </c>
      <c r="E1209" s="257" t="s">
        <v>45</v>
      </c>
      <c r="F1209" s="257" t="s">
        <v>15</v>
      </c>
      <c r="G1209" s="257" t="s">
        <v>42</v>
      </c>
      <c r="H1209" s="257">
        <v>0</v>
      </c>
    </row>
    <row r="1210" spans="2:8" ht="14.5" x14ac:dyDescent="0.35">
      <c r="B1210" s="1113" t="s">
        <v>1491</v>
      </c>
      <c r="C1210" s="1113">
        <v>2021</v>
      </c>
      <c r="D1210" s="257" t="s">
        <v>43</v>
      </c>
      <c r="E1210" s="257" t="s">
        <v>46</v>
      </c>
      <c r="F1210" s="257" t="s">
        <v>14</v>
      </c>
      <c r="G1210" s="257" t="s">
        <v>16</v>
      </c>
      <c r="H1210" s="1147">
        <v>23890</v>
      </c>
    </row>
    <row r="1211" spans="2:8" ht="14.5" x14ac:dyDescent="0.35">
      <c r="B1211" s="1113" t="s">
        <v>1491</v>
      </c>
      <c r="C1211" s="1113">
        <v>2021</v>
      </c>
      <c r="D1211" s="257" t="s">
        <v>43</v>
      </c>
      <c r="E1211" s="257" t="s">
        <v>46</v>
      </c>
      <c r="F1211" s="257" t="s">
        <v>14</v>
      </c>
      <c r="G1211" s="257" t="s">
        <v>42</v>
      </c>
      <c r="H1211" s="1148"/>
    </row>
    <row r="1212" spans="2:8" ht="14.5" x14ac:dyDescent="0.35">
      <c r="B1212" s="1113" t="s">
        <v>1491</v>
      </c>
      <c r="C1212" s="1113">
        <v>2021</v>
      </c>
      <c r="D1212" s="257" t="s">
        <v>43</v>
      </c>
      <c r="E1212" s="257" t="s">
        <v>46</v>
      </c>
      <c r="F1212" s="257" t="s">
        <v>15</v>
      </c>
      <c r="G1212" s="257" t="s">
        <v>16</v>
      </c>
      <c r="H1212" s="257">
        <v>0</v>
      </c>
    </row>
    <row r="1213" spans="2:8" ht="14.5" x14ac:dyDescent="0.35">
      <c r="B1213" s="1113" t="s">
        <v>1491</v>
      </c>
      <c r="C1213" s="1113">
        <v>2021</v>
      </c>
      <c r="D1213" s="257" t="s">
        <v>43</v>
      </c>
      <c r="E1213" s="257" t="s">
        <v>46</v>
      </c>
      <c r="F1213" s="257" t="s">
        <v>15</v>
      </c>
      <c r="G1213" s="257" t="s">
        <v>42</v>
      </c>
      <c r="H1213" s="257">
        <v>0</v>
      </c>
    </row>
    <row r="1214" spans="2:8" ht="14.5" x14ac:dyDescent="0.35">
      <c r="B1214" s="1113" t="s">
        <v>1491</v>
      </c>
      <c r="C1214" s="1113">
        <v>2021</v>
      </c>
      <c r="D1214" s="257" t="s">
        <v>44</v>
      </c>
      <c r="E1214" s="257" t="s">
        <v>41</v>
      </c>
      <c r="F1214" s="257" t="s">
        <v>14</v>
      </c>
      <c r="G1214" s="257" t="s">
        <v>16</v>
      </c>
      <c r="H1214" s="257">
        <v>149</v>
      </c>
    </row>
    <row r="1215" spans="2:8" ht="14.5" x14ac:dyDescent="0.35">
      <c r="B1215" s="1113" t="s">
        <v>1491</v>
      </c>
      <c r="C1215" s="1113">
        <v>2021</v>
      </c>
      <c r="D1215" s="257" t="s">
        <v>44</v>
      </c>
      <c r="E1215" s="257" t="s">
        <v>41</v>
      </c>
      <c r="F1215" s="257" t="s">
        <v>14</v>
      </c>
      <c r="G1215" s="257" t="s">
        <v>42</v>
      </c>
      <c r="H1215" s="257">
        <v>82</v>
      </c>
    </row>
    <row r="1216" spans="2:8" ht="14.5" x14ac:dyDescent="0.35">
      <c r="B1216" s="1113" t="s">
        <v>1491</v>
      </c>
      <c r="C1216" s="1113">
        <v>2021</v>
      </c>
      <c r="D1216" s="257" t="s">
        <v>44</v>
      </c>
      <c r="E1216" s="257" t="s">
        <v>41</v>
      </c>
      <c r="F1216" s="257" t="s">
        <v>15</v>
      </c>
      <c r="G1216" s="257" t="s">
        <v>16</v>
      </c>
      <c r="H1216" s="257">
        <v>0</v>
      </c>
    </row>
    <row r="1217" spans="2:8" ht="14.5" x14ac:dyDescent="0.35">
      <c r="B1217" s="1113" t="s">
        <v>1491</v>
      </c>
      <c r="C1217" s="1113">
        <v>2021</v>
      </c>
      <c r="D1217" s="257" t="s">
        <v>44</v>
      </c>
      <c r="E1217" s="257" t="s">
        <v>41</v>
      </c>
      <c r="F1217" s="257" t="s">
        <v>15</v>
      </c>
      <c r="G1217" s="257" t="s">
        <v>42</v>
      </c>
      <c r="H1217" s="257">
        <v>0</v>
      </c>
    </row>
    <row r="1218" spans="2:8" ht="14.5" x14ac:dyDescent="0.35">
      <c r="B1218" s="1113" t="s">
        <v>1491</v>
      </c>
      <c r="C1218" s="1113">
        <v>2021</v>
      </c>
      <c r="D1218" s="257" t="s">
        <v>44</v>
      </c>
      <c r="E1218" s="257" t="s">
        <v>45</v>
      </c>
      <c r="F1218" s="257" t="s">
        <v>14</v>
      </c>
      <c r="G1218" s="257" t="s">
        <v>16</v>
      </c>
      <c r="H1218" s="257">
        <v>18</v>
      </c>
    </row>
    <row r="1219" spans="2:8" ht="14.5" x14ac:dyDescent="0.35">
      <c r="B1219" s="1113" t="s">
        <v>1491</v>
      </c>
      <c r="C1219" s="1113">
        <v>2021</v>
      </c>
      <c r="D1219" s="257" t="s">
        <v>44</v>
      </c>
      <c r="E1219" s="257" t="s">
        <v>45</v>
      </c>
      <c r="F1219" s="257" t="s">
        <v>14</v>
      </c>
      <c r="G1219" s="257" t="s">
        <v>42</v>
      </c>
      <c r="H1219" s="257">
        <v>8</v>
      </c>
    </row>
    <row r="1220" spans="2:8" ht="14.5" x14ac:dyDescent="0.35">
      <c r="B1220" s="1113" t="s">
        <v>1491</v>
      </c>
      <c r="C1220" s="1113">
        <v>2021</v>
      </c>
      <c r="D1220" s="257" t="s">
        <v>44</v>
      </c>
      <c r="E1220" s="257" t="s">
        <v>45</v>
      </c>
      <c r="F1220" s="257" t="s">
        <v>15</v>
      </c>
      <c r="G1220" s="257" t="s">
        <v>16</v>
      </c>
      <c r="H1220" s="257">
        <v>0</v>
      </c>
    </row>
    <row r="1221" spans="2:8" ht="14.5" x14ac:dyDescent="0.35">
      <c r="B1221" s="1113" t="s">
        <v>1491</v>
      </c>
      <c r="C1221" s="1113">
        <v>2021</v>
      </c>
      <c r="D1221" s="257" t="s">
        <v>44</v>
      </c>
      <c r="E1221" s="257" t="s">
        <v>45</v>
      </c>
      <c r="F1221" s="257" t="s">
        <v>15</v>
      </c>
      <c r="G1221" s="257" t="s">
        <v>42</v>
      </c>
      <c r="H1221" s="257">
        <v>0</v>
      </c>
    </row>
    <row r="1222" spans="2:8" ht="14.5" x14ac:dyDescent="0.35">
      <c r="B1222" s="1113" t="s">
        <v>1491</v>
      </c>
      <c r="C1222" s="1113">
        <v>2021</v>
      </c>
      <c r="D1222" s="257" t="s">
        <v>44</v>
      </c>
      <c r="E1222" s="257" t="s">
        <v>46</v>
      </c>
      <c r="F1222" s="257" t="s">
        <v>14</v>
      </c>
      <c r="G1222" s="257" t="s">
        <v>16</v>
      </c>
      <c r="H1222" s="1147">
        <v>133</v>
      </c>
    </row>
    <row r="1223" spans="2:8" ht="14.5" x14ac:dyDescent="0.35">
      <c r="B1223" s="1113" t="s">
        <v>1491</v>
      </c>
      <c r="C1223" s="1113">
        <v>2021</v>
      </c>
      <c r="D1223" s="257" t="s">
        <v>44</v>
      </c>
      <c r="E1223" s="257" t="s">
        <v>46</v>
      </c>
      <c r="F1223" s="257" t="s">
        <v>14</v>
      </c>
      <c r="G1223" s="257" t="s">
        <v>42</v>
      </c>
      <c r="H1223" s="1148"/>
    </row>
    <row r="1224" spans="2:8" ht="14.5" x14ac:dyDescent="0.35">
      <c r="B1224" s="1113" t="s">
        <v>1491</v>
      </c>
      <c r="C1224" s="1113">
        <v>2021</v>
      </c>
      <c r="D1224" s="257" t="s">
        <v>44</v>
      </c>
      <c r="E1224" s="257" t="s">
        <v>46</v>
      </c>
      <c r="F1224" s="257" t="s">
        <v>15</v>
      </c>
      <c r="G1224" s="257" t="s">
        <v>16</v>
      </c>
      <c r="H1224" s="257">
        <v>0</v>
      </c>
    </row>
    <row r="1225" spans="2:8" ht="14.5" x14ac:dyDescent="0.35">
      <c r="B1225" s="1113" t="s">
        <v>1491</v>
      </c>
      <c r="C1225" s="1113">
        <v>2021</v>
      </c>
      <c r="D1225" s="257" t="s">
        <v>44</v>
      </c>
      <c r="E1225" s="257" t="s">
        <v>46</v>
      </c>
      <c r="F1225" s="257" t="s">
        <v>15</v>
      </c>
      <c r="G1225" s="257" t="s">
        <v>42</v>
      </c>
      <c r="H1225" s="257">
        <v>0</v>
      </c>
    </row>
    <row r="1226" spans="2:8" ht="14.5" x14ac:dyDescent="0.35">
      <c r="B1226" s="1113" t="s">
        <v>1496</v>
      </c>
      <c r="C1226" s="1113">
        <v>2021</v>
      </c>
      <c r="D1226" s="257" t="s">
        <v>43</v>
      </c>
      <c r="E1226" s="257" t="s">
        <v>41</v>
      </c>
      <c r="F1226" s="257" t="s">
        <v>14</v>
      </c>
      <c r="G1226" s="257" t="s">
        <v>16</v>
      </c>
      <c r="H1226" s="257">
        <v>235</v>
      </c>
    </row>
    <row r="1227" spans="2:8" ht="14.5" x14ac:dyDescent="0.35">
      <c r="B1227" s="1113" t="s">
        <v>1496</v>
      </c>
      <c r="C1227" s="1113">
        <v>2021</v>
      </c>
      <c r="D1227" s="257" t="s">
        <v>43</v>
      </c>
      <c r="E1227" s="257" t="s">
        <v>41</v>
      </c>
      <c r="F1227" s="257" t="s">
        <v>14</v>
      </c>
      <c r="G1227" s="257" t="s">
        <v>42</v>
      </c>
      <c r="H1227" s="257">
        <v>0</v>
      </c>
    </row>
    <row r="1228" spans="2:8" ht="14.5" x14ac:dyDescent="0.35">
      <c r="B1228" s="1113" t="s">
        <v>1496</v>
      </c>
      <c r="C1228" s="1113">
        <v>2021</v>
      </c>
      <c r="D1228" s="257" t="s">
        <v>43</v>
      </c>
      <c r="E1228" s="257" t="s">
        <v>41</v>
      </c>
      <c r="F1228" s="257" t="s">
        <v>15</v>
      </c>
      <c r="G1228" s="257" t="s">
        <v>16</v>
      </c>
      <c r="H1228" s="257">
        <v>0</v>
      </c>
    </row>
    <row r="1229" spans="2:8" ht="14.5" x14ac:dyDescent="0.35">
      <c r="B1229" s="1113" t="s">
        <v>1496</v>
      </c>
      <c r="C1229" s="1113">
        <v>2021</v>
      </c>
      <c r="D1229" s="257" t="s">
        <v>43</v>
      </c>
      <c r="E1229" s="257" t="s">
        <v>41</v>
      </c>
      <c r="F1229" s="257" t="s">
        <v>15</v>
      </c>
      <c r="G1229" s="257" t="s">
        <v>42</v>
      </c>
      <c r="H1229" s="257">
        <v>0</v>
      </c>
    </row>
    <row r="1230" spans="2:8" ht="14.5" x14ac:dyDescent="0.35">
      <c r="B1230" s="1113" t="s">
        <v>1496</v>
      </c>
      <c r="C1230" s="1113">
        <v>2021</v>
      </c>
      <c r="D1230" s="257" t="s">
        <v>43</v>
      </c>
      <c r="E1230" s="257" t="s">
        <v>45</v>
      </c>
      <c r="F1230" s="257" t="s">
        <v>14</v>
      </c>
      <c r="G1230" s="257" t="s">
        <v>16</v>
      </c>
      <c r="H1230" s="257">
        <v>0</v>
      </c>
    </row>
    <row r="1231" spans="2:8" ht="14.5" x14ac:dyDescent="0.35">
      <c r="B1231" s="1113" t="s">
        <v>1496</v>
      </c>
      <c r="C1231" s="1113">
        <v>2021</v>
      </c>
      <c r="D1231" s="257" t="s">
        <v>43</v>
      </c>
      <c r="E1231" s="257" t="s">
        <v>45</v>
      </c>
      <c r="F1231" s="257" t="s">
        <v>14</v>
      </c>
      <c r="G1231" s="257" t="s">
        <v>42</v>
      </c>
      <c r="H1231" s="257">
        <v>0</v>
      </c>
    </row>
    <row r="1232" spans="2:8" ht="14.5" x14ac:dyDescent="0.35">
      <c r="B1232" s="1113" t="s">
        <v>1496</v>
      </c>
      <c r="C1232" s="1113">
        <v>2021</v>
      </c>
      <c r="D1232" s="257" t="s">
        <v>43</v>
      </c>
      <c r="E1232" s="257" t="s">
        <v>45</v>
      </c>
      <c r="F1232" s="257" t="s">
        <v>15</v>
      </c>
      <c r="G1232" s="257" t="s">
        <v>16</v>
      </c>
      <c r="H1232" s="257">
        <v>0</v>
      </c>
    </row>
    <row r="1233" spans="2:8" ht="14.5" x14ac:dyDescent="0.35">
      <c r="B1233" s="1113" t="s">
        <v>1496</v>
      </c>
      <c r="C1233" s="1113">
        <v>2021</v>
      </c>
      <c r="D1233" s="257" t="s">
        <v>43</v>
      </c>
      <c r="E1233" s="257" t="s">
        <v>45</v>
      </c>
      <c r="F1233" s="257" t="s">
        <v>15</v>
      </c>
      <c r="G1233" s="257" t="s">
        <v>42</v>
      </c>
      <c r="H1233" s="257">
        <v>0</v>
      </c>
    </row>
    <row r="1234" spans="2:8" ht="14.5" x14ac:dyDescent="0.35">
      <c r="B1234" s="1113" t="s">
        <v>1496</v>
      </c>
      <c r="C1234" s="1113">
        <v>2021</v>
      </c>
      <c r="D1234" s="257" t="s">
        <v>43</v>
      </c>
      <c r="E1234" s="257" t="s">
        <v>46</v>
      </c>
      <c r="F1234" s="257" t="s">
        <v>14</v>
      </c>
      <c r="G1234" s="257" t="s">
        <v>16</v>
      </c>
      <c r="H1234" s="257">
        <v>374</v>
      </c>
    </row>
    <row r="1235" spans="2:8" ht="14.5" x14ac:dyDescent="0.35">
      <c r="B1235" s="1113" t="s">
        <v>1496</v>
      </c>
      <c r="C1235" s="1113">
        <v>2021</v>
      </c>
      <c r="D1235" s="257" t="s">
        <v>43</v>
      </c>
      <c r="E1235" s="257" t="s">
        <v>46</v>
      </c>
      <c r="F1235" s="257" t="s">
        <v>14</v>
      </c>
      <c r="G1235" s="257" t="s">
        <v>42</v>
      </c>
      <c r="H1235" s="257">
        <v>0</v>
      </c>
    </row>
    <row r="1236" spans="2:8" ht="14.5" x14ac:dyDescent="0.35">
      <c r="B1236" s="1113" t="s">
        <v>1496</v>
      </c>
      <c r="C1236" s="1113">
        <v>2021</v>
      </c>
      <c r="D1236" s="257" t="s">
        <v>43</v>
      </c>
      <c r="E1236" s="257" t="s">
        <v>46</v>
      </c>
      <c r="F1236" s="257" t="s">
        <v>15</v>
      </c>
      <c r="G1236" s="257" t="s">
        <v>16</v>
      </c>
      <c r="H1236" s="257">
        <v>0</v>
      </c>
    </row>
    <row r="1237" spans="2:8" ht="14.5" x14ac:dyDescent="0.35">
      <c r="B1237" s="1113" t="s">
        <v>1496</v>
      </c>
      <c r="C1237" s="1113">
        <v>2021</v>
      </c>
      <c r="D1237" s="257" t="s">
        <v>43</v>
      </c>
      <c r="E1237" s="257" t="s">
        <v>46</v>
      </c>
      <c r="F1237" s="257" t="s">
        <v>15</v>
      </c>
      <c r="G1237" s="257" t="s">
        <v>42</v>
      </c>
      <c r="H1237" s="257">
        <v>0</v>
      </c>
    </row>
    <row r="1238" spans="2:8" ht="14.5" x14ac:dyDescent="0.35">
      <c r="B1238" s="1113" t="s">
        <v>1496</v>
      </c>
      <c r="C1238" s="1113">
        <v>2021</v>
      </c>
      <c r="D1238" s="257" t="s">
        <v>44</v>
      </c>
      <c r="E1238" s="257" t="s">
        <v>41</v>
      </c>
      <c r="F1238" s="257" t="s">
        <v>14</v>
      </c>
      <c r="G1238" s="257" t="s">
        <v>16</v>
      </c>
      <c r="H1238" s="257">
        <v>132</v>
      </c>
    </row>
    <row r="1239" spans="2:8" ht="14.5" x14ac:dyDescent="0.35">
      <c r="B1239" s="1113" t="s">
        <v>1496</v>
      </c>
      <c r="C1239" s="1113">
        <v>2021</v>
      </c>
      <c r="D1239" s="257" t="s">
        <v>44</v>
      </c>
      <c r="E1239" s="257" t="s">
        <v>41</v>
      </c>
      <c r="F1239" s="257" t="s">
        <v>14</v>
      </c>
      <c r="G1239" s="257" t="s">
        <v>42</v>
      </c>
      <c r="H1239" s="257">
        <v>35</v>
      </c>
    </row>
    <row r="1240" spans="2:8" ht="14.5" x14ac:dyDescent="0.35">
      <c r="B1240" s="1113" t="s">
        <v>1496</v>
      </c>
      <c r="C1240" s="1113">
        <v>2021</v>
      </c>
      <c r="D1240" s="257" t="s">
        <v>44</v>
      </c>
      <c r="E1240" s="257" t="s">
        <v>41</v>
      </c>
      <c r="F1240" s="257" t="s">
        <v>15</v>
      </c>
      <c r="G1240" s="257" t="s">
        <v>16</v>
      </c>
      <c r="H1240" s="257">
        <v>0</v>
      </c>
    </row>
    <row r="1241" spans="2:8" ht="14.5" x14ac:dyDescent="0.35">
      <c r="B1241" s="1113" t="s">
        <v>1496</v>
      </c>
      <c r="C1241" s="1113">
        <v>2021</v>
      </c>
      <c r="D1241" s="257" t="s">
        <v>44</v>
      </c>
      <c r="E1241" s="257" t="s">
        <v>41</v>
      </c>
      <c r="F1241" s="257" t="s">
        <v>15</v>
      </c>
      <c r="G1241" s="257" t="s">
        <v>42</v>
      </c>
      <c r="H1241" s="257">
        <v>0</v>
      </c>
    </row>
    <row r="1242" spans="2:8" ht="14.5" x14ac:dyDescent="0.35">
      <c r="B1242" s="1113" t="s">
        <v>1496</v>
      </c>
      <c r="C1242" s="1113">
        <v>2021</v>
      </c>
      <c r="D1242" s="257" t="s">
        <v>44</v>
      </c>
      <c r="E1242" s="257" t="s">
        <v>45</v>
      </c>
      <c r="F1242" s="257" t="s">
        <v>14</v>
      </c>
      <c r="G1242" s="257" t="s">
        <v>16</v>
      </c>
      <c r="H1242" s="257">
        <v>0</v>
      </c>
    </row>
    <row r="1243" spans="2:8" ht="14.5" x14ac:dyDescent="0.35">
      <c r="B1243" s="1113" t="s">
        <v>1496</v>
      </c>
      <c r="C1243" s="1113">
        <v>2021</v>
      </c>
      <c r="D1243" s="257" t="s">
        <v>44</v>
      </c>
      <c r="E1243" s="257" t="s">
        <v>45</v>
      </c>
      <c r="F1243" s="257" t="s">
        <v>14</v>
      </c>
      <c r="G1243" s="257" t="s">
        <v>42</v>
      </c>
      <c r="H1243" s="257">
        <v>0</v>
      </c>
    </row>
    <row r="1244" spans="2:8" ht="14.5" x14ac:dyDescent="0.35">
      <c r="B1244" s="1113" t="s">
        <v>1496</v>
      </c>
      <c r="C1244" s="1113">
        <v>2021</v>
      </c>
      <c r="D1244" s="257" t="s">
        <v>44</v>
      </c>
      <c r="E1244" s="257" t="s">
        <v>45</v>
      </c>
      <c r="F1244" s="257" t="s">
        <v>15</v>
      </c>
      <c r="G1244" s="257" t="s">
        <v>16</v>
      </c>
      <c r="H1244" s="257">
        <v>0</v>
      </c>
    </row>
    <row r="1245" spans="2:8" ht="14.5" x14ac:dyDescent="0.35">
      <c r="B1245" s="1113" t="s">
        <v>1496</v>
      </c>
      <c r="C1245" s="1113">
        <v>2021</v>
      </c>
      <c r="D1245" s="257" t="s">
        <v>44</v>
      </c>
      <c r="E1245" s="257" t="s">
        <v>45</v>
      </c>
      <c r="F1245" s="257" t="s">
        <v>15</v>
      </c>
      <c r="G1245" s="257" t="s">
        <v>42</v>
      </c>
      <c r="H1245" s="257">
        <v>0</v>
      </c>
    </row>
    <row r="1246" spans="2:8" ht="14.5" x14ac:dyDescent="0.35">
      <c r="B1246" s="1113" t="s">
        <v>1496</v>
      </c>
      <c r="C1246" s="1113">
        <v>2021</v>
      </c>
      <c r="D1246" s="257" t="s">
        <v>44</v>
      </c>
      <c r="E1246" s="257" t="s">
        <v>46</v>
      </c>
      <c r="F1246" s="257" t="s">
        <v>14</v>
      </c>
      <c r="G1246" s="257" t="s">
        <v>16</v>
      </c>
      <c r="H1246" s="257">
        <v>132</v>
      </c>
    </row>
    <row r="1247" spans="2:8" ht="14.5" x14ac:dyDescent="0.35">
      <c r="B1247" s="1113" t="s">
        <v>1496</v>
      </c>
      <c r="C1247" s="1113">
        <v>2021</v>
      </c>
      <c r="D1247" s="257" t="s">
        <v>44</v>
      </c>
      <c r="E1247" s="257" t="s">
        <v>46</v>
      </c>
      <c r="F1247" s="257" t="s">
        <v>14</v>
      </c>
      <c r="G1247" s="257" t="s">
        <v>42</v>
      </c>
      <c r="H1247" s="257">
        <v>53</v>
      </c>
    </row>
    <row r="1248" spans="2:8" ht="14.5" x14ac:dyDescent="0.35">
      <c r="B1248" s="1113" t="s">
        <v>1496</v>
      </c>
      <c r="C1248" s="1113">
        <v>2021</v>
      </c>
      <c r="D1248" s="257" t="s">
        <v>44</v>
      </c>
      <c r="E1248" s="257" t="s">
        <v>46</v>
      </c>
      <c r="F1248" s="257" t="s">
        <v>15</v>
      </c>
      <c r="G1248" s="257" t="s">
        <v>16</v>
      </c>
      <c r="H1248" s="257">
        <v>0</v>
      </c>
    </row>
    <row r="1249" spans="2:8" ht="14.5" x14ac:dyDescent="0.35">
      <c r="B1249" s="1113" t="s">
        <v>1496</v>
      </c>
      <c r="C1249" s="1113">
        <v>2021</v>
      </c>
      <c r="D1249" s="257" t="s">
        <v>44</v>
      </c>
      <c r="E1249" s="257" t="s">
        <v>46</v>
      </c>
      <c r="F1249" s="257" t="s">
        <v>15</v>
      </c>
      <c r="G1249" s="257" t="s">
        <v>42</v>
      </c>
      <c r="H1249" s="257">
        <v>0</v>
      </c>
    </row>
    <row r="1250" spans="2:8" ht="14.5" x14ac:dyDescent="0.35">
      <c r="B1250" s="1113" t="s">
        <v>1503</v>
      </c>
      <c r="C1250" s="1113">
        <v>2021</v>
      </c>
      <c r="D1250" s="257" t="s">
        <v>43</v>
      </c>
      <c r="E1250" s="257" t="s">
        <v>41</v>
      </c>
      <c r="F1250" s="257" t="s">
        <v>14</v>
      </c>
      <c r="G1250" s="257" t="s">
        <v>16</v>
      </c>
      <c r="H1250" s="257">
        <v>154</v>
      </c>
    </row>
    <row r="1251" spans="2:8" ht="14.5" x14ac:dyDescent="0.35">
      <c r="B1251" s="1113" t="s">
        <v>1503</v>
      </c>
      <c r="C1251" s="1113">
        <v>2021</v>
      </c>
      <c r="D1251" s="257" t="s">
        <v>43</v>
      </c>
      <c r="E1251" s="257" t="s">
        <v>41</v>
      </c>
      <c r="F1251" s="257" t="s">
        <v>14</v>
      </c>
      <c r="G1251" s="257" t="s">
        <v>42</v>
      </c>
      <c r="H1251" s="257">
        <v>0</v>
      </c>
    </row>
    <row r="1252" spans="2:8" ht="14.5" x14ac:dyDescent="0.35">
      <c r="B1252" s="1113" t="s">
        <v>1503</v>
      </c>
      <c r="C1252" s="1113">
        <v>2021</v>
      </c>
      <c r="D1252" s="257" t="s">
        <v>43</v>
      </c>
      <c r="E1252" s="257" t="s">
        <v>41</v>
      </c>
      <c r="F1252" s="257" t="s">
        <v>15</v>
      </c>
      <c r="G1252" s="257" t="s">
        <v>16</v>
      </c>
      <c r="H1252" s="257">
        <v>0</v>
      </c>
    </row>
    <row r="1253" spans="2:8" ht="14.5" x14ac:dyDescent="0.35">
      <c r="B1253" s="1113" t="s">
        <v>1503</v>
      </c>
      <c r="C1253" s="1113">
        <v>2021</v>
      </c>
      <c r="D1253" s="257" t="s">
        <v>43</v>
      </c>
      <c r="E1253" s="257" t="s">
        <v>41</v>
      </c>
      <c r="F1253" s="257" t="s">
        <v>15</v>
      </c>
      <c r="G1253" s="257" t="s">
        <v>42</v>
      </c>
      <c r="H1253" s="257">
        <v>0</v>
      </c>
    </row>
    <row r="1254" spans="2:8" ht="14.5" x14ac:dyDescent="0.35">
      <c r="B1254" s="1113" t="s">
        <v>1503</v>
      </c>
      <c r="C1254" s="1113">
        <v>2021</v>
      </c>
      <c r="D1254" s="257" t="s">
        <v>43</v>
      </c>
      <c r="E1254" s="257" t="s">
        <v>45</v>
      </c>
      <c r="F1254" s="257" t="s">
        <v>14</v>
      </c>
      <c r="G1254" s="257" t="s">
        <v>16</v>
      </c>
      <c r="H1254" s="257">
        <v>1</v>
      </c>
    </row>
    <row r="1255" spans="2:8" ht="14.5" x14ac:dyDescent="0.35">
      <c r="B1255" s="1113" t="s">
        <v>1503</v>
      </c>
      <c r="C1255" s="1113">
        <v>2021</v>
      </c>
      <c r="D1255" s="257" t="s">
        <v>43</v>
      </c>
      <c r="E1255" s="257" t="s">
        <v>45</v>
      </c>
      <c r="F1255" s="257" t="s">
        <v>14</v>
      </c>
      <c r="G1255" s="257" t="s">
        <v>42</v>
      </c>
      <c r="H1255" s="257">
        <v>0</v>
      </c>
    </row>
    <row r="1256" spans="2:8" ht="14.5" x14ac:dyDescent="0.35">
      <c r="B1256" s="1113" t="s">
        <v>1503</v>
      </c>
      <c r="C1256" s="1113">
        <v>2021</v>
      </c>
      <c r="D1256" s="257" t="s">
        <v>43</v>
      </c>
      <c r="E1256" s="257" t="s">
        <v>45</v>
      </c>
      <c r="F1256" s="257" t="s">
        <v>15</v>
      </c>
      <c r="G1256" s="257" t="s">
        <v>16</v>
      </c>
      <c r="H1256" s="257">
        <v>0</v>
      </c>
    </row>
    <row r="1257" spans="2:8" ht="14.5" x14ac:dyDescent="0.35">
      <c r="B1257" s="1113" t="s">
        <v>1503</v>
      </c>
      <c r="C1257" s="1113">
        <v>2021</v>
      </c>
      <c r="D1257" s="257" t="s">
        <v>43</v>
      </c>
      <c r="E1257" s="257" t="s">
        <v>45</v>
      </c>
      <c r="F1257" s="257" t="s">
        <v>15</v>
      </c>
      <c r="G1257" s="257" t="s">
        <v>42</v>
      </c>
      <c r="H1257" s="257">
        <v>0</v>
      </c>
    </row>
    <row r="1258" spans="2:8" ht="14.5" x14ac:dyDescent="0.35">
      <c r="B1258" s="1113" t="s">
        <v>1503</v>
      </c>
      <c r="C1258" s="1113">
        <v>2021</v>
      </c>
      <c r="D1258" s="257" t="s">
        <v>43</v>
      </c>
      <c r="E1258" s="257" t="s">
        <v>46</v>
      </c>
      <c r="F1258" s="257" t="s">
        <v>14</v>
      </c>
      <c r="G1258" s="257" t="s">
        <v>16</v>
      </c>
      <c r="H1258" s="257">
        <v>300</v>
      </c>
    </row>
    <row r="1259" spans="2:8" ht="14.5" x14ac:dyDescent="0.35">
      <c r="B1259" s="1113" t="s">
        <v>1503</v>
      </c>
      <c r="C1259" s="1113">
        <v>2021</v>
      </c>
      <c r="D1259" s="257" t="s">
        <v>43</v>
      </c>
      <c r="E1259" s="257" t="s">
        <v>46</v>
      </c>
      <c r="F1259" s="257" t="s">
        <v>14</v>
      </c>
      <c r="G1259" s="257" t="s">
        <v>42</v>
      </c>
      <c r="H1259" s="257">
        <v>0</v>
      </c>
    </row>
    <row r="1260" spans="2:8" ht="14.5" x14ac:dyDescent="0.35">
      <c r="B1260" s="1113" t="s">
        <v>1503</v>
      </c>
      <c r="C1260" s="1113">
        <v>2021</v>
      </c>
      <c r="D1260" s="257" t="s">
        <v>43</v>
      </c>
      <c r="E1260" s="257" t="s">
        <v>46</v>
      </c>
      <c r="F1260" s="257" t="s">
        <v>15</v>
      </c>
      <c r="G1260" s="257" t="s">
        <v>16</v>
      </c>
      <c r="H1260" s="257">
        <v>0</v>
      </c>
    </row>
    <row r="1261" spans="2:8" ht="14.5" x14ac:dyDescent="0.35">
      <c r="B1261" s="1113" t="s">
        <v>1503</v>
      </c>
      <c r="C1261" s="1113">
        <v>2021</v>
      </c>
      <c r="D1261" s="257" t="s">
        <v>43</v>
      </c>
      <c r="E1261" s="257" t="s">
        <v>46</v>
      </c>
      <c r="F1261" s="257" t="s">
        <v>15</v>
      </c>
      <c r="G1261" s="257" t="s">
        <v>42</v>
      </c>
      <c r="H1261" s="257">
        <v>0</v>
      </c>
    </row>
    <row r="1262" spans="2:8" ht="14.5" x14ac:dyDescent="0.35">
      <c r="B1262" s="1113" t="s">
        <v>1503</v>
      </c>
      <c r="C1262" s="1113">
        <v>2021</v>
      </c>
      <c r="D1262" s="257" t="s">
        <v>44</v>
      </c>
      <c r="E1262" s="257" t="s">
        <v>41</v>
      </c>
      <c r="F1262" s="257" t="s">
        <v>14</v>
      </c>
      <c r="G1262" s="257" t="s">
        <v>16</v>
      </c>
      <c r="H1262" s="257">
        <v>151</v>
      </c>
    </row>
    <row r="1263" spans="2:8" ht="14.5" x14ac:dyDescent="0.35">
      <c r="B1263" s="1113" t="s">
        <v>1503</v>
      </c>
      <c r="C1263" s="1113">
        <v>2021</v>
      </c>
      <c r="D1263" s="257" t="s">
        <v>44</v>
      </c>
      <c r="E1263" s="257" t="s">
        <v>41</v>
      </c>
      <c r="F1263" s="257" t="s">
        <v>14</v>
      </c>
      <c r="G1263" s="257" t="s">
        <v>42</v>
      </c>
      <c r="H1263" s="257">
        <v>38</v>
      </c>
    </row>
    <row r="1264" spans="2:8" ht="14.5" x14ac:dyDescent="0.35">
      <c r="B1264" s="1113" t="s">
        <v>1503</v>
      </c>
      <c r="C1264" s="1113">
        <v>2021</v>
      </c>
      <c r="D1264" s="257" t="s">
        <v>44</v>
      </c>
      <c r="E1264" s="257" t="s">
        <v>41</v>
      </c>
      <c r="F1264" s="257" t="s">
        <v>15</v>
      </c>
      <c r="G1264" s="257" t="s">
        <v>16</v>
      </c>
      <c r="H1264" s="257">
        <v>0</v>
      </c>
    </row>
    <row r="1265" spans="2:8" ht="14.5" x14ac:dyDescent="0.35">
      <c r="B1265" s="1113" t="s">
        <v>1503</v>
      </c>
      <c r="C1265" s="1113">
        <v>2021</v>
      </c>
      <c r="D1265" s="257" t="s">
        <v>44</v>
      </c>
      <c r="E1265" s="257" t="s">
        <v>41</v>
      </c>
      <c r="F1265" s="257" t="s">
        <v>15</v>
      </c>
      <c r="G1265" s="257" t="s">
        <v>42</v>
      </c>
      <c r="H1265" s="257">
        <v>0</v>
      </c>
    </row>
    <row r="1266" spans="2:8" ht="14.5" x14ac:dyDescent="0.35">
      <c r="B1266" s="1113" t="s">
        <v>1503</v>
      </c>
      <c r="C1266" s="1113">
        <v>2021</v>
      </c>
      <c r="D1266" s="257" t="s">
        <v>44</v>
      </c>
      <c r="E1266" s="257" t="s">
        <v>45</v>
      </c>
      <c r="F1266" s="257" t="s">
        <v>14</v>
      </c>
      <c r="G1266" s="257" t="s">
        <v>16</v>
      </c>
      <c r="H1266" s="257">
        <v>0</v>
      </c>
    </row>
    <row r="1267" spans="2:8" ht="14.5" x14ac:dyDescent="0.35">
      <c r="B1267" s="1113" t="s">
        <v>1503</v>
      </c>
      <c r="C1267" s="1113">
        <v>2021</v>
      </c>
      <c r="D1267" s="257" t="s">
        <v>44</v>
      </c>
      <c r="E1267" s="257" t="s">
        <v>45</v>
      </c>
      <c r="F1267" s="257" t="s">
        <v>14</v>
      </c>
      <c r="G1267" s="257" t="s">
        <v>42</v>
      </c>
      <c r="H1267" s="257">
        <v>1</v>
      </c>
    </row>
    <row r="1268" spans="2:8" ht="14.5" x14ac:dyDescent="0.35">
      <c r="B1268" s="1113" t="s">
        <v>1503</v>
      </c>
      <c r="C1268" s="1113">
        <v>2021</v>
      </c>
      <c r="D1268" s="257" t="s">
        <v>44</v>
      </c>
      <c r="E1268" s="257" t="s">
        <v>45</v>
      </c>
      <c r="F1268" s="257" t="s">
        <v>15</v>
      </c>
      <c r="G1268" s="257" t="s">
        <v>16</v>
      </c>
      <c r="H1268" s="257">
        <v>0</v>
      </c>
    </row>
    <row r="1269" spans="2:8" ht="14.5" x14ac:dyDescent="0.35">
      <c r="B1269" s="1113" t="s">
        <v>1503</v>
      </c>
      <c r="C1269" s="1113">
        <v>2021</v>
      </c>
      <c r="D1269" s="257" t="s">
        <v>44</v>
      </c>
      <c r="E1269" s="257" t="s">
        <v>45</v>
      </c>
      <c r="F1269" s="257" t="s">
        <v>15</v>
      </c>
      <c r="G1269" s="257" t="s">
        <v>42</v>
      </c>
      <c r="H1269" s="257">
        <v>0</v>
      </c>
    </row>
    <row r="1270" spans="2:8" ht="14.5" x14ac:dyDescent="0.35">
      <c r="B1270" s="1113" t="s">
        <v>1503</v>
      </c>
      <c r="C1270" s="1113">
        <v>2021</v>
      </c>
      <c r="D1270" s="257" t="s">
        <v>44</v>
      </c>
      <c r="E1270" s="257" t="s">
        <v>46</v>
      </c>
      <c r="F1270" s="257" t="s">
        <v>14</v>
      </c>
      <c r="G1270" s="257" t="s">
        <v>16</v>
      </c>
      <c r="H1270" s="257">
        <v>51</v>
      </c>
    </row>
    <row r="1271" spans="2:8" ht="14.5" x14ac:dyDescent="0.35">
      <c r="B1271" s="1113" t="s">
        <v>1503</v>
      </c>
      <c r="C1271" s="1113">
        <v>2021</v>
      </c>
      <c r="D1271" s="257" t="s">
        <v>44</v>
      </c>
      <c r="E1271" s="257" t="s">
        <v>46</v>
      </c>
      <c r="F1271" s="257" t="s">
        <v>14</v>
      </c>
      <c r="G1271" s="257" t="s">
        <v>42</v>
      </c>
      <c r="H1271" s="257">
        <v>33</v>
      </c>
    </row>
    <row r="1272" spans="2:8" ht="14.5" x14ac:dyDescent="0.35">
      <c r="B1272" s="1113" t="s">
        <v>1503</v>
      </c>
      <c r="C1272" s="1113">
        <v>2021</v>
      </c>
      <c r="D1272" s="257" t="s">
        <v>44</v>
      </c>
      <c r="E1272" s="257" t="s">
        <v>46</v>
      </c>
      <c r="F1272" s="257" t="s">
        <v>15</v>
      </c>
      <c r="G1272" s="257" t="s">
        <v>16</v>
      </c>
      <c r="H1272" s="257">
        <v>0</v>
      </c>
    </row>
    <row r="1273" spans="2:8" ht="14.5" x14ac:dyDescent="0.35">
      <c r="B1273" s="1113" t="s">
        <v>1503</v>
      </c>
      <c r="C1273" s="1113">
        <v>2021</v>
      </c>
      <c r="D1273" s="257" t="s">
        <v>44</v>
      </c>
      <c r="E1273" s="257" t="s">
        <v>46</v>
      </c>
      <c r="F1273" s="257" t="s">
        <v>15</v>
      </c>
      <c r="G1273" s="257" t="s">
        <v>42</v>
      </c>
      <c r="H1273" s="257">
        <v>0</v>
      </c>
    </row>
    <row r="1274" spans="2:8" ht="14.5" x14ac:dyDescent="0.35">
      <c r="B1274" s="1113" t="s">
        <v>1507</v>
      </c>
      <c r="C1274" s="1113">
        <v>2021</v>
      </c>
      <c r="D1274" s="257" t="s">
        <v>43</v>
      </c>
      <c r="E1274" s="257" t="s">
        <v>41</v>
      </c>
      <c r="F1274" s="257" t="s">
        <v>14</v>
      </c>
      <c r="G1274" s="257" t="s">
        <v>16</v>
      </c>
      <c r="H1274" s="257">
        <v>1</v>
      </c>
    </row>
    <row r="1275" spans="2:8" ht="14.5" x14ac:dyDescent="0.35">
      <c r="B1275" s="1113" t="s">
        <v>1507</v>
      </c>
      <c r="C1275" s="1113">
        <v>2021</v>
      </c>
      <c r="D1275" s="257" t="s">
        <v>43</v>
      </c>
      <c r="E1275" s="257" t="s">
        <v>41</v>
      </c>
      <c r="F1275" s="257" t="s">
        <v>14</v>
      </c>
      <c r="G1275" s="257" t="s">
        <v>42</v>
      </c>
      <c r="H1275" s="257">
        <v>1</v>
      </c>
    </row>
    <row r="1276" spans="2:8" ht="14.5" x14ac:dyDescent="0.35">
      <c r="B1276" s="1113" t="s">
        <v>1507</v>
      </c>
      <c r="C1276" s="1113">
        <v>2021</v>
      </c>
      <c r="D1276" s="257" t="s">
        <v>43</v>
      </c>
      <c r="E1276" s="257" t="s">
        <v>41</v>
      </c>
      <c r="F1276" s="257" t="s">
        <v>15</v>
      </c>
      <c r="G1276" s="257" t="s">
        <v>16</v>
      </c>
      <c r="H1276" s="257">
        <v>0</v>
      </c>
    </row>
    <row r="1277" spans="2:8" ht="14.5" x14ac:dyDescent="0.35">
      <c r="B1277" s="1113" t="s">
        <v>1507</v>
      </c>
      <c r="C1277" s="1113">
        <v>2021</v>
      </c>
      <c r="D1277" s="257" t="s">
        <v>43</v>
      </c>
      <c r="E1277" s="257" t="s">
        <v>41</v>
      </c>
      <c r="F1277" s="257" t="s">
        <v>15</v>
      </c>
      <c r="G1277" s="257" t="s">
        <v>42</v>
      </c>
      <c r="H1277" s="257">
        <v>0</v>
      </c>
    </row>
    <row r="1278" spans="2:8" ht="14.5" x14ac:dyDescent="0.35">
      <c r="B1278" s="1113" t="s">
        <v>1507</v>
      </c>
      <c r="C1278" s="1113">
        <v>2021</v>
      </c>
      <c r="D1278" s="257" t="s">
        <v>43</v>
      </c>
      <c r="E1278" s="257" t="s">
        <v>45</v>
      </c>
      <c r="F1278" s="257" t="s">
        <v>14</v>
      </c>
      <c r="G1278" s="257" t="s">
        <v>16</v>
      </c>
      <c r="H1278" s="257">
        <v>0</v>
      </c>
    </row>
    <row r="1279" spans="2:8" ht="14.5" x14ac:dyDescent="0.35">
      <c r="B1279" s="1113" t="s">
        <v>1507</v>
      </c>
      <c r="C1279" s="1113">
        <v>2021</v>
      </c>
      <c r="D1279" s="257" t="s">
        <v>43</v>
      </c>
      <c r="E1279" s="257" t="s">
        <v>45</v>
      </c>
      <c r="F1279" s="257" t="s">
        <v>14</v>
      </c>
      <c r="G1279" s="257" t="s">
        <v>42</v>
      </c>
      <c r="H1279" s="257">
        <v>0</v>
      </c>
    </row>
    <row r="1280" spans="2:8" ht="14.5" x14ac:dyDescent="0.35">
      <c r="B1280" s="1113" t="s">
        <v>1507</v>
      </c>
      <c r="C1280" s="1113">
        <v>2021</v>
      </c>
      <c r="D1280" s="257" t="s">
        <v>43</v>
      </c>
      <c r="E1280" s="257" t="s">
        <v>45</v>
      </c>
      <c r="F1280" s="257" t="s">
        <v>15</v>
      </c>
      <c r="G1280" s="257" t="s">
        <v>16</v>
      </c>
      <c r="H1280" s="257">
        <v>0</v>
      </c>
    </row>
    <row r="1281" spans="2:8" ht="14.5" x14ac:dyDescent="0.35">
      <c r="B1281" s="1113" t="s">
        <v>1507</v>
      </c>
      <c r="C1281" s="1113">
        <v>2021</v>
      </c>
      <c r="D1281" s="257" t="s">
        <v>43</v>
      </c>
      <c r="E1281" s="257" t="s">
        <v>45</v>
      </c>
      <c r="F1281" s="257" t="s">
        <v>15</v>
      </c>
      <c r="G1281" s="257" t="s">
        <v>42</v>
      </c>
      <c r="H1281" s="257">
        <v>0</v>
      </c>
    </row>
    <row r="1282" spans="2:8" ht="14.5" x14ac:dyDescent="0.35">
      <c r="B1282" s="1113" t="s">
        <v>1507</v>
      </c>
      <c r="C1282" s="1113">
        <v>2021</v>
      </c>
      <c r="D1282" s="257" t="s">
        <v>43</v>
      </c>
      <c r="E1282" s="257" t="s">
        <v>46</v>
      </c>
      <c r="F1282" s="257" t="s">
        <v>14</v>
      </c>
      <c r="G1282" s="257" t="s">
        <v>16</v>
      </c>
      <c r="H1282" s="257">
        <v>12</v>
      </c>
    </row>
    <row r="1283" spans="2:8" ht="14.5" x14ac:dyDescent="0.35">
      <c r="B1283" s="1113" t="s">
        <v>1507</v>
      </c>
      <c r="C1283" s="1113">
        <v>2021</v>
      </c>
      <c r="D1283" s="257" t="s">
        <v>43</v>
      </c>
      <c r="E1283" s="257" t="s">
        <v>46</v>
      </c>
      <c r="F1283" s="257" t="s">
        <v>14</v>
      </c>
      <c r="G1283" s="257" t="s">
        <v>42</v>
      </c>
      <c r="H1283" s="257">
        <v>0</v>
      </c>
    </row>
    <row r="1284" spans="2:8" ht="14.5" x14ac:dyDescent="0.35">
      <c r="B1284" s="1113" t="s">
        <v>1507</v>
      </c>
      <c r="C1284" s="1113">
        <v>2021</v>
      </c>
      <c r="D1284" s="257" t="s">
        <v>43</v>
      </c>
      <c r="E1284" s="257" t="s">
        <v>46</v>
      </c>
      <c r="F1284" s="257" t="s">
        <v>15</v>
      </c>
      <c r="G1284" s="257" t="s">
        <v>16</v>
      </c>
      <c r="H1284" s="257">
        <v>0</v>
      </c>
    </row>
    <row r="1285" spans="2:8" ht="14.5" x14ac:dyDescent="0.35">
      <c r="B1285" s="1113" t="s">
        <v>1507</v>
      </c>
      <c r="C1285" s="1113">
        <v>2021</v>
      </c>
      <c r="D1285" s="257" t="s">
        <v>43</v>
      </c>
      <c r="E1285" s="257" t="s">
        <v>46</v>
      </c>
      <c r="F1285" s="257" t="s">
        <v>15</v>
      </c>
      <c r="G1285" s="257" t="s">
        <v>42</v>
      </c>
      <c r="H1285" s="257">
        <v>0</v>
      </c>
    </row>
    <row r="1286" spans="2:8" ht="14.5" x14ac:dyDescent="0.35">
      <c r="B1286" s="1113" t="s">
        <v>1507</v>
      </c>
      <c r="C1286" s="1113">
        <v>2021</v>
      </c>
      <c r="D1286" s="257" t="s">
        <v>44</v>
      </c>
      <c r="E1286" s="257" t="s">
        <v>41</v>
      </c>
      <c r="F1286" s="257" t="s">
        <v>14</v>
      </c>
      <c r="G1286" s="257" t="s">
        <v>16</v>
      </c>
      <c r="H1286" s="257">
        <v>126</v>
      </c>
    </row>
    <row r="1287" spans="2:8" ht="14.5" x14ac:dyDescent="0.35">
      <c r="B1287" s="1113" t="s">
        <v>1507</v>
      </c>
      <c r="C1287" s="1113">
        <v>2021</v>
      </c>
      <c r="D1287" s="257" t="s">
        <v>44</v>
      </c>
      <c r="E1287" s="257" t="s">
        <v>41</v>
      </c>
      <c r="F1287" s="257" t="s">
        <v>14</v>
      </c>
      <c r="G1287" s="257" t="s">
        <v>42</v>
      </c>
      <c r="H1287" s="257">
        <v>19</v>
      </c>
    </row>
    <row r="1288" spans="2:8" ht="14.5" x14ac:dyDescent="0.35">
      <c r="B1288" s="1113" t="s">
        <v>1507</v>
      </c>
      <c r="C1288" s="1113">
        <v>2021</v>
      </c>
      <c r="D1288" s="257" t="s">
        <v>44</v>
      </c>
      <c r="E1288" s="257" t="s">
        <v>41</v>
      </c>
      <c r="F1288" s="257" t="s">
        <v>15</v>
      </c>
      <c r="G1288" s="257" t="s">
        <v>16</v>
      </c>
      <c r="H1288" s="257">
        <v>0</v>
      </c>
    </row>
    <row r="1289" spans="2:8" ht="14.5" x14ac:dyDescent="0.35">
      <c r="B1289" s="1113" t="s">
        <v>1507</v>
      </c>
      <c r="C1289" s="1113">
        <v>2021</v>
      </c>
      <c r="D1289" s="257" t="s">
        <v>44</v>
      </c>
      <c r="E1289" s="257" t="s">
        <v>41</v>
      </c>
      <c r="F1289" s="257" t="s">
        <v>15</v>
      </c>
      <c r="G1289" s="257" t="s">
        <v>42</v>
      </c>
      <c r="H1289" s="257">
        <v>0</v>
      </c>
    </row>
    <row r="1290" spans="2:8" ht="14.5" x14ac:dyDescent="0.35">
      <c r="B1290" s="1113" t="s">
        <v>1507</v>
      </c>
      <c r="C1290" s="1113">
        <v>2021</v>
      </c>
      <c r="D1290" s="257" t="s">
        <v>44</v>
      </c>
      <c r="E1290" s="257" t="s">
        <v>45</v>
      </c>
      <c r="F1290" s="257" t="s">
        <v>14</v>
      </c>
      <c r="G1290" s="257" t="s">
        <v>16</v>
      </c>
      <c r="H1290" s="257">
        <v>0</v>
      </c>
    </row>
    <row r="1291" spans="2:8" ht="14.5" x14ac:dyDescent="0.35">
      <c r="B1291" s="1113" t="s">
        <v>1507</v>
      </c>
      <c r="C1291" s="1113">
        <v>2021</v>
      </c>
      <c r="D1291" s="257" t="s">
        <v>44</v>
      </c>
      <c r="E1291" s="257" t="s">
        <v>45</v>
      </c>
      <c r="F1291" s="257" t="s">
        <v>14</v>
      </c>
      <c r="G1291" s="257" t="s">
        <v>42</v>
      </c>
      <c r="H1291" s="257">
        <v>0</v>
      </c>
    </row>
    <row r="1292" spans="2:8" ht="14.5" x14ac:dyDescent="0.35">
      <c r="B1292" s="1113" t="s">
        <v>1507</v>
      </c>
      <c r="C1292" s="1113">
        <v>2021</v>
      </c>
      <c r="D1292" s="257" t="s">
        <v>44</v>
      </c>
      <c r="E1292" s="257" t="s">
        <v>45</v>
      </c>
      <c r="F1292" s="257" t="s">
        <v>15</v>
      </c>
      <c r="G1292" s="257" t="s">
        <v>16</v>
      </c>
      <c r="H1292" s="257">
        <v>0</v>
      </c>
    </row>
    <row r="1293" spans="2:8" ht="14.5" x14ac:dyDescent="0.35">
      <c r="B1293" s="1113" t="s">
        <v>1507</v>
      </c>
      <c r="C1293" s="1113">
        <v>2021</v>
      </c>
      <c r="D1293" s="257" t="s">
        <v>44</v>
      </c>
      <c r="E1293" s="257" t="s">
        <v>45</v>
      </c>
      <c r="F1293" s="257" t="s">
        <v>15</v>
      </c>
      <c r="G1293" s="257" t="s">
        <v>42</v>
      </c>
      <c r="H1293" s="257">
        <v>0</v>
      </c>
    </row>
    <row r="1294" spans="2:8" ht="14.5" x14ac:dyDescent="0.35">
      <c r="B1294" s="1113" t="s">
        <v>1507</v>
      </c>
      <c r="C1294" s="1113">
        <v>2021</v>
      </c>
      <c r="D1294" s="257" t="s">
        <v>44</v>
      </c>
      <c r="E1294" s="257" t="s">
        <v>46</v>
      </c>
      <c r="F1294" s="257" t="s">
        <v>14</v>
      </c>
      <c r="G1294" s="257" t="s">
        <v>16</v>
      </c>
      <c r="H1294" s="257">
        <v>20</v>
      </c>
    </row>
    <row r="1295" spans="2:8" ht="14.5" x14ac:dyDescent="0.35">
      <c r="B1295" s="1113" t="s">
        <v>1507</v>
      </c>
      <c r="C1295" s="1113">
        <v>2021</v>
      </c>
      <c r="D1295" s="257" t="s">
        <v>44</v>
      </c>
      <c r="E1295" s="257" t="s">
        <v>46</v>
      </c>
      <c r="F1295" s="257" t="s">
        <v>14</v>
      </c>
      <c r="G1295" s="257" t="s">
        <v>42</v>
      </c>
      <c r="H1295" s="257">
        <v>25</v>
      </c>
    </row>
    <row r="1296" spans="2:8" ht="14.5" x14ac:dyDescent="0.35">
      <c r="B1296" s="1113" t="s">
        <v>1507</v>
      </c>
      <c r="C1296" s="1113">
        <v>2021</v>
      </c>
      <c r="D1296" s="257" t="s">
        <v>44</v>
      </c>
      <c r="E1296" s="257" t="s">
        <v>46</v>
      </c>
      <c r="F1296" s="257" t="s">
        <v>15</v>
      </c>
      <c r="G1296" s="257" t="s">
        <v>16</v>
      </c>
      <c r="H1296" s="257">
        <v>0</v>
      </c>
    </row>
    <row r="1297" spans="2:8" ht="14.5" x14ac:dyDescent="0.35">
      <c r="B1297" s="1113" t="s">
        <v>1507</v>
      </c>
      <c r="C1297" s="1113">
        <v>2021</v>
      </c>
      <c r="D1297" s="257" t="s">
        <v>44</v>
      </c>
      <c r="E1297" s="257" t="s">
        <v>46</v>
      </c>
      <c r="F1297" s="257" t="s">
        <v>15</v>
      </c>
      <c r="G1297" s="257" t="s">
        <v>42</v>
      </c>
      <c r="H1297" s="257">
        <v>0</v>
      </c>
    </row>
    <row r="1298" spans="2:8" ht="14.5" x14ac:dyDescent="0.35">
      <c r="B1298" s="1113" t="s">
        <v>1513</v>
      </c>
      <c r="C1298" s="1113">
        <v>2021</v>
      </c>
      <c r="D1298" s="257" t="s">
        <v>43</v>
      </c>
      <c r="E1298" s="257" t="s">
        <v>41</v>
      </c>
      <c r="F1298" s="257" t="s">
        <v>14</v>
      </c>
      <c r="G1298" s="257" t="s">
        <v>16</v>
      </c>
      <c r="H1298" s="257">
        <v>23</v>
      </c>
    </row>
    <row r="1299" spans="2:8" ht="14.5" x14ac:dyDescent="0.35">
      <c r="B1299" s="1113" t="s">
        <v>1513</v>
      </c>
      <c r="C1299" s="1113">
        <v>2021</v>
      </c>
      <c r="D1299" s="257" t="s">
        <v>43</v>
      </c>
      <c r="E1299" s="257" t="s">
        <v>41</v>
      </c>
      <c r="F1299" s="257" t="s">
        <v>14</v>
      </c>
      <c r="G1299" s="257" t="s">
        <v>42</v>
      </c>
      <c r="H1299" s="257">
        <v>0</v>
      </c>
    </row>
    <row r="1300" spans="2:8" ht="14.5" x14ac:dyDescent="0.35">
      <c r="B1300" s="1113" t="s">
        <v>1513</v>
      </c>
      <c r="C1300" s="1113">
        <v>2021</v>
      </c>
      <c r="D1300" s="257" t="s">
        <v>43</v>
      </c>
      <c r="E1300" s="257" t="s">
        <v>41</v>
      </c>
      <c r="F1300" s="257" t="s">
        <v>15</v>
      </c>
      <c r="G1300" s="257" t="s">
        <v>16</v>
      </c>
      <c r="H1300" s="257">
        <v>0</v>
      </c>
    </row>
    <row r="1301" spans="2:8" ht="14.5" x14ac:dyDescent="0.35">
      <c r="B1301" s="1113" t="s">
        <v>1513</v>
      </c>
      <c r="C1301" s="1113">
        <v>2021</v>
      </c>
      <c r="D1301" s="257" t="s">
        <v>43</v>
      </c>
      <c r="E1301" s="257" t="s">
        <v>41</v>
      </c>
      <c r="F1301" s="257" t="s">
        <v>15</v>
      </c>
      <c r="G1301" s="257" t="s">
        <v>42</v>
      </c>
      <c r="H1301" s="257">
        <v>0</v>
      </c>
    </row>
    <row r="1302" spans="2:8" ht="14.5" x14ac:dyDescent="0.35">
      <c r="B1302" s="1113" t="s">
        <v>1513</v>
      </c>
      <c r="C1302" s="1113">
        <v>2021</v>
      </c>
      <c r="D1302" s="257" t="s">
        <v>43</v>
      </c>
      <c r="E1302" s="257" t="s">
        <v>45</v>
      </c>
      <c r="F1302" s="257" t="s">
        <v>14</v>
      </c>
      <c r="G1302" s="257" t="s">
        <v>16</v>
      </c>
      <c r="H1302" s="257">
        <v>0</v>
      </c>
    </row>
    <row r="1303" spans="2:8" ht="14.5" x14ac:dyDescent="0.35">
      <c r="B1303" s="1113" t="s">
        <v>1513</v>
      </c>
      <c r="C1303" s="1113">
        <v>2021</v>
      </c>
      <c r="D1303" s="257" t="s">
        <v>43</v>
      </c>
      <c r="E1303" s="257" t="s">
        <v>45</v>
      </c>
      <c r="F1303" s="257" t="s">
        <v>14</v>
      </c>
      <c r="G1303" s="257" t="s">
        <v>42</v>
      </c>
      <c r="H1303" s="257">
        <v>0</v>
      </c>
    </row>
    <row r="1304" spans="2:8" ht="14.5" x14ac:dyDescent="0.35">
      <c r="B1304" s="1113" t="s">
        <v>1513</v>
      </c>
      <c r="C1304" s="1113">
        <v>2021</v>
      </c>
      <c r="D1304" s="257" t="s">
        <v>43</v>
      </c>
      <c r="E1304" s="257" t="s">
        <v>45</v>
      </c>
      <c r="F1304" s="257" t="s">
        <v>15</v>
      </c>
      <c r="G1304" s="257" t="s">
        <v>16</v>
      </c>
      <c r="H1304" s="257">
        <v>0</v>
      </c>
    </row>
    <row r="1305" spans="2:8" ht="14.5" x14ac:dyDescent="0.35">
      <c r="B1305" s="1113" t="s">
        <v>1513</v>
      </c>
      <c r="C1305" s="1113">
        <v>2021</v>
      </c>
      <c r="D1305" s="257" t="s">
        <v>43</v>
      </c>
      <c r="E1305" s="257" t="s">
        <v>45</v>
      </c>
      <c r="F1305" s="257" t="s">
        <v>15</v>
      </c>
      <c r="G1305" s="257" t="s">
        <v>42</v>
      </c>
      <c r="H1305" s="257">
        <v>0</v>
      </c>
    </row>
    <row r="1306" spans="2:8" ht="14.5" x14ac:dyDescent="0.35">
      <c r="B1306" s="1113" t="s">
        <v>1513</v>
      </c>
      <c r="C1306" s="1113">
        <v>2021</v>
      </c>
      <c r="D1306" s="257" t="s">
        <v>43</v>
      </c>
      <c r="E1306" s="257" t="s">
        <v>46</v>
      </c>
      <c r="F1306" s="257" t="s">
        <v>14</v>
      </c>
      <c r="G1306" s="257" t="s">
        <v>16</v>
      </c>
      <c r="H1306" s="257">
        <v>50</v>
      </c>
    </row>
    <row r="1307" spans="2:8" ht="14.5" x14ac:dyDescent="0.35">
      <c r="B1307" s="1113" t="s">
        <v>1513</v>
      </c>
      <c r="C1307" s="1113">
        <v>2021</v>
      </c>
      <c r="D1307" s="257" t="s">
        <v>43</v>
      </c>
      <c r="E1307" s="257" t="s">
        <v>46</v>
      </c>
      <c r="F1307" s="257" t="s">
        <v>14</v>
      </c>
      <c r="G1307" s="257" t="s">
        <v>42</v>
      </c>
      <c r="H1307" s="257">
        <v>2</v>
      </c>
    </row>
    <row r="1308" spans="2:8" ht="14.5" x14ac:dyDescent="0.35">
      <c r="B1308" s="1113" t="s">
        <v>1513</v>
      </c>
      <c r="C1308" s="1113">
        <v>2021</v>
      </c>
      <c r="D1308" s="257" t="s">
        <v>43</v>
      </c>
      <c r="E1308" s="257" t="s">
        <v>46</v>
      </c>
      <c r="F1308" s="257" t="s">
        <v>15</v>
      </c>
      <c r="G1308" s="257" t="s">
        <v>16</v>
      </c>
      <c r="H1308" s="257">
        <v>0</v>
      </c>
    </row>
    <row r="1309" spans="2:8" ht="14.5" x14ac:dyDescent="0.35">
      <c r="B1309" s="1113" t="s">
        <v>1513</v>
      </c>
      <c r="C1309" s="1113">
        <v>2021</v>
      </c>
      <c r="D1309" s="257" t="s">
        <v>43</v>
      </c>
      <c r="E1309" s="257" t="s">
        <v>46</v>
      </c>
      <c r="F1309" s="257" t="s">
        <v>15</v>
      </c>
      <c r="G1309" s="257" t="s">
        <v>42</v>
      </c>
      <c r="H1309" s="257">
        <v>0</v>
      </c>
    </row>
    <row r="1310" spans="2:8" ht="14.5" x14ac:dyDescent="0.35">
      <c r="B1310" s="1113" t="s">
        <v>1513</v>
      </c>
      <c r="C1310" s="1113">
        <v>2021</v>
      </c>
      <c r="D1310" s="257" t="s">
        <v>44</v>
      </c>
      <c r="E1310" s="257" t="s">
        <v>41</v>
      </c>
      <c r="F1310" s="257" t="s">
        <v>14</v>
      </c>
      <c r="G1310" s="257" t="s">
        <v>16</v>
      </c>
      <c r="H1310" s="257">
        <v>126</v>
      </c>
    </row>
    <row r="1311" spans="2:8" ht="14.5" x14ac:dyDescent="0.35">
      <c r="B1311" s="1113" t="s">
        <v>1513</v>
      </c>
      <c r="C1311" s="1113">
        <v>2021</v>
      </c>
      <c r="D1311" s="257" t="s">
        <v>44</v>
      </c>
      <c r="E1311" s="257" t="s">
        <v>41</v>
      </c>
      <c r="F1311" s="257" t="s">
        <v>14</v>
      </c>
      <c r="G1311" s="257" t="s">
        <v>42</v>
      </c>
      <c r="H1311" s="257">
        <v>10</v>
      </c>
    </row>
    <row r="1312" spans="2:8" ht="14.5" x14ac:dyDescent="0.35">
      <c r="B1312" s="1113" t="s">
        <v>1513</v>
      </c>
      <c r="C1312" s="1113">
        <v>2021</v>
      </c>
      <c r="D1312" s="257" t="s">
        <v>44</v>
      </c>
      <c r="E1312" s="257" t="s">
        <v>41</v>
      </c>
      <c r="F1312" s="257" t="s">
        <v>15</v>
      </c>
      <c r="G1312" s="257" t="s">
        <v>16</v>
      </c>
      <c r="H1312" s="257">
        <v>0</v>
      </c>
    </row>
    <row r="1313" spans="2:8" ht="14.5" x14ac:dyDescent="0.35">
      <c r="B1313" s="1113" t="s">
        <v>1513</v>
      </c>
      <c r="C1313" s="1113">
        <v>2021</v>
      </c>
      <c r="D1313" s="257" t="s">
        <v>44</v>
      </c>
      <c r="E1313" s="257" t="s">
        <v>41</v>
      </c>
      <c r="F1313" s="257" t="s">
        <v>15</v>
      </c>
      <c r="G1313" s="257" t="s">
        <v>42</v>
      </c>
      <c r="H1313" s="257">
        <v>0</v>
      </c>
    </row>
    <row r="1314" spans="2:8" ht="14.5" x14ac:dyDescent="0.35">
      <c r="B1314" s="1113" t="s">
        <v>1513</v>
      </c>
      <c r="C1314" s="1113">
        <v>2021</v>
      </c>
      <c r="D1314" s="257" t="s">
        <v>44</v>
      </c>
      <c r="E1314" s="257" t="s">
        <v>45</v>
      </c>
      <c r="F1314" s="257" t="s">
        <v>14</v>
      </c>
      <c r="G1314" s="257" t="s">
        <v>16</v>
      </c>
      <c r="H1314" s="257">
        <v>0</v>
      </c>
    </row>
    <row r="1315" spans="2:8" ht="14.5" x14ac:dyDescent="0.35">
      <c r="B1315" s="1113" t="s">
        <v>1513</v>
      </c>
      <c r="C1315" s="1113">
        <v>2021</v>
      </c>
      <c r="D1315" s="257" t="s">
        <v>44</v>
      </c>
      <c r="E1315" s="257" t="s">
        <v>45</v>
      </c>
      <c r="F1315" s="257" t="s">
        <v>14</v>
      </c>
      <c r="G1315" s="257" t="s">
        <v>42</v>
      </c>
      <c r="H1315" s="257">
        <v>0</v>
      </c>
    </row>
    <row r="1316" spans="2:8" ht="14.5" x14ac:dyDescent="0.35">
      <c r="B1316" s="1113" t="s">
        <v>1513</v>
      </c>
      <c r="C1316" s="1113">
        <v>2021</v>
      </c>
      <c r="D1316" s="257" t="s">
        <v>44</v>
      </c>
      <c r="E1316" s="257" t="s">
        <v>45</v>
      </c>
      <c r="F1316" s="257" t="s">
        <v>15</v>
      </c>
      <c r="G1316" s="257" t="s">
        <v>16</v>
      </c>
      <c r="H1316" s="257">
        <v>0</v>
      </c>
    </row>
    <row r="1317" spans="2:8" ht="14.5" x14ac:dyDescent="0.35">
      <c r="B1317" s="1113" t="s">
        <v>1513</v>
      </c>
      <c r="C1317" s="1113">
        <v>2021</v>
      </c>
      <c r="D1317" s="257" t="s">
        <v>44</v>
      </c>
      <c r="E1317" s="257" t="s">
        <v>45</v>
      </c>
      <c r="F1317" s="257" t="s">
        <v>15</v>
      </c>
      <c r="G1317" s="257" t="s">
        <v>42</v>
      </c>
      <c r="H1317" s="257">
        <v>0</v>
      </c>
    </row>
    <row r="1318" spans="2:8" ht="14.5" x14ac:dyDescent="0.35">
      <c r="B1318" s="1113" t="s">
        <v>1513</v>
      </c>
      <c r="C1318" s="1113">
        <v>2021</v>
      </c>
      <c r="D1318" s="257" t="s">
        <v>44</v>
      </c>
      <c r="E1318" s="257" t="s">
        <v>46</v>
      </c>
      <c r="F1318" s="257" t="s">
        <v>14</v>
      </c>
      <c r="G1318" s="257" t="s">
        <v>16</v>
      </c>
      <c r="H1318" s="257">
        <v>20</v>
      </c>
    </row>
    <row r="1319" spans="2:8" ht="14.5" x14ac:dyDescent="0.35">
      <c r="B1319" s="1113" t="s">
        <v>1513</v>
      </c>
      <c r="C1319" s="1113">
        <v>2021</v>
      </c>
      <c r="D1319" s="257" t="s">
        <v>44</v>
      </c>
      <c r="E1319" s="257" t="s">
        <v>46</v>
      </c>
      <c r="F1319" s="257" t="s">
        <v>14</v>
      </c>
      <c r="G1319" s="257" t="s">
        <v>42</v>
      </c>
      <c r="H1319" s="257">
        <v>25</v>
      </c>
    </row>
    <row r="1320" spans="2:8" ht="14.5" x14ac:dyDescent="0.35">
      <c r="B1320" s="1113" t="s">
        <v>1513</v>
      </c>
      <c r="C1320" s="1113">
        <v>2021</v>
      </c>
      <c r="D1320" s="257" t="s">
        <v>44</v>
      </c>
      <c r="E1320" s="257" t="s">
        <v>46</v>
      </c>
      <c r="F1320" s="257" t="s">
        <v>15</v>
      </c>
      <c r="G1320" s="257" t="s">
        <v>16</v>
      </c>
      <c r="H1320" s="257">
        <v>0</v>
      </c>
    </row>
    <row r="1321" spans="2:8" ht="14.5" x14ac:dyDescent="0.35">
      <c r="B1321" s="1113" t="s">
        <v>1513</v>
      </c>
      <c r="C1321" s="1113">
        <v>2021</v>
      </c>
      <c r="D1321" s="257" t="s">
        <v>44</v>
      </c>
      <c r="E1321" s="257" t="s">
        <v>46</v>
      </c>
      <c r="F1321" s="257" t="s">
        <v>15</v>
      </c>
      <c r="G1321" s="257" t="s">
        <v>42</v>
      </c>
      <c r="H1321" s="257">
        <v>0</v>
      </c>
    </row>
    <row r="1322" spans="2:8" ht="14.5" x14ac:dyDescent="0.35">
      <c r="B1322" s="1113" t="s">
        <v>1516</v>
      </c>
      <c r="C1322" s="1113">
        <v>2021</v>
      </c>
      <c r="D1322" s="257" t="s">
        <v>43</v>
      </c>
      <c r="E1322" s="257" t="s">
        <v>41</v>
      </c>
      <c r="F1322" s="257" t="s">
        <v>14</v>
      </c>
      <c r="G1322" s="257" t="s">
        <v>16</v>
      </c>
      <c r="H1322" s="257">
        <v>161</v>
      </c>
    </row>
    <row r="1323" spans="2:8" ht="14.5" x14ac:dyDescent="0.35">
      <c r="B1323" s="1113" t="s">
        <v>1516</v>
      </c>
      <c r="C1323" s="1113">
        <v>2021</v>
      </c>
      <c r="D1323" s="257" t="s">
        <v>43</v>
      </c>
      <c r="E1323" s="257" t="s">
        <v>41</v>
      </c>
      <c r="F1323" s="257" t="s">
        <v>14</v>
      </c>
      <c r="G1323" s="257" t="s">
        <v>42</v>
      </c>
      <c r="H1323" s="257">
        <v>5</v>
      </c>
    </row>
    <row r="1324" spans="2:8" ht="14.5" x14ac:dyDescent="0.35">
      <c r="B1324" s="1113" t="s">
        <v>1516</v>
      </c>
      <c r="C1324" s="1113">
        <v>2021</v>
      </c>
      <c r="D1324" s="257" t="s">
        <v>43</v>
      </c>
      <c r="E1324" s="257" t="s">
        <v>41</v>
      </c>
      <c r="F1324" s="257" t="s">
        <v>15</v>
      </c>
      <c r="G1324" s="257" t="s">
        <v>16</v>
      </c>
      <c r="H1324" s="257">
        <v>0</v>
      </c>
    </row>
    <row r="1325" spans="2:8" ht="14.5" x14ac:dyDescent="0.35">
      <c r="B1325" s="1113" t="s">
        <v>1516</v>
      </c>
      <c r="C1325" s="1113">
        <v>2021</v>
      </c>
      <c r="D1325" s="257" t="s">
        <v>43</v>
      </c>
      <c r="E1325" s="257" t="s">
        <v>41</v>
      </c>
      <c r="F1325" s="257" t="s">
        <v>15</v>
      </c>
      <c r="G1325" s="257" t="s">
        <v>42</v>
      </c>
      <c r="H1325" s="257">
        <v>0</v>
      </c>
    </row>
    <row r="1326" spans="2:8" ht="14.5" x14ac:dyDescent="0.35">
      <c r="B1326" s="1113" t="s">
        <v>1516</v>
      </c>
      <c r="C1326" s="1113">
        <v>2021</v>
      </c>
      <c r="D1326" s="257" t="s">
        <v>43</v>
      </c>
      <c r="E1326" s="257" t="s">
        <v>45</v>
      </c>
      <c r="F1326" s="257" t="s">
        <v>14</v>
      </c>
      <c r="G1326" s="257" t="s">
        <v>16</v>
      </c>
      <c r="H1326" s="257">
        <v>1</v>
      </c>
    </row>
    <row r="1327" spans="2:8" ht="14.5" x14ac:dyDescent="0.35">
      <c r="B1327" s="1113" t="s">
        <v>1516</v>
      </c>
      <c r="C1327" s="1113">
        <v>2021</v>
      </c>
      <c r="D1327" s="257" t="s">
        <v>43</v>
      </c>
      <c r="E1327" s="257" t="s">
        <v>45</v>
      </c>
      <c r="F1327" s="257" t="s">
        <v>14</v>
      </c>
      <c r="G1327" s="257" t="s">
        <v>42</v>
      </c>
      <c r="H1327" s="257">
        <v>0</v>
      </c>
    </row>
    <row r="1328" spans="2:8" ht="14.5" x14ac:dyDescent="0.35">
      <c r="B1328" s="1113" t="s">
        <v>1516</v>
      </c>
      <c r="C1328" s="1113">
        <v>2021</v>
      </c>
      <c r="D1328" s="257" t="s">
        <v>43</v>
      </c>
      <c r="E1328" s="257" t="s">
        <v>45</v>
      </c>
      <c r="F1328" s="257" t="s">
        <v>15</v>
      </c>
      <c r="G1328" s="257" t="s">
        <v>16</v>
      </c>
      <c r="H1328" s="257">
        <v>0</v>
      </c>
    </row>
    <row r="1329" spans="2:8" ht="14.5" x14ac:dyDescent="0.35">
      <c r="B1329" s="1113" t="s">
        <v>1516</v>
      </c>
      <c r="C1329" s="1113">
        <v>2021</v>
      </c>
      <c r="D1329" s="257" t="s">
        <v>43</v>
      </c>
      <c r="E1329" s="257" t="s">
        <v>45</v>
      </c>
      <c r="F1329" s="257" t="s">
        <v>15</v>
      </c>
      <c r="G1329" s="257" t="s">
        <v>42</v>
      </c>
      <c r="H1329" s="257">
        <v>0</v>
      </c>
    </row>
    <row r="1330" spans="2:8" ht="14.5" x14ac:dyDescent="0.35">
      <c r="B1330" s="1113" t="s">
        <v>1516</v>
      </c>
      <c r="C1330" s="1113">
        <v>2021</v>
      </c>
      <c r="D1330" s="257" t="s">
        <v>43</v>
      </c>
      <c r="E1330" s="257" t="s">
        <v>46</v>
      </c>
      <c r="F1330" s="257" t="s">
        <v>14</v>
      </c>
      <c r="G1330" s="257" t="s">
        <v>16</v>
      </c>
      <c r="H1330" s="257">
        <v>88</v>
      </c>
    </row>
    <row r="1331" spans="2:8" ht="14.5" x14ac:dyDescent="0.35">
      <c r="B1331" s="1113" t="s">
        <v>1516</v>
      </c>
      <c r="C1331" s="1113">
        <v>2021</v>
      </c>
      <c r="D1331" s="257" t="s">
        <v>43</v>
      </c>
      <c r="E1331" s="257" t="s">
        <v>46</v>
      </c>
      <c r="F1331" s="257" t="s">
        <v>14</v>
      </c>
      <c r="G1331" s="257" t="s">
        <v>42</v>
      </c>
      <c r="H1331" s="257">
        <v>16</v>
      </c>
    </row>
    <row r="1332" spans="2:8" ht="14.5" x14ac:dyDescent="0.35">
      <c r="B1332" s="1113" t="s">
        <v>1516</v>
      </c>
      <c r="C1332" s="1113">
        <v>2021</v>
      </c>
      <c r="D1332" s="257" t="s">
        <v>43</v>
      </c>
      <c r="E1332" s="257" t="s">
        <v>46</v>
      </c>
      <c r="F1332" s="257" t="s">
        <v>15</v>
      </c>
      <c r="G1332" s="257" t="s">
        <v>16</v>
      </c>
      <c r="H1332" s="257">
        <v>0</v>
      </c>
    </row>
    <row r="1333" spans="2:8" ht="14.5" x14ac:dyDescent="0.35">
      <c r="B1333" s="1113" t="s">
        <v>1516</v>
      </c>
      <c r="C1333" s="1113">
        <v>2021</v>
      </c>
      <c r="D1333" s="257" t="s">
        <v>43</v>
      </c>
      <c r="E1333" s="257" t="s">
        <v>46</v>
      </c>
      <c r="F1333" s="257" t="s">
        <v>15</v>
      </c>
      <c r="G1333" s="257" t="s">
        <v>42</v>
      </c>
      <c r="H1333" s="257">
        <v>0</v>
      </c>
    </row>
    <row r="1334" spans="2:8" ht="14.5" x14ac:dyDescent="0.35">
      <c r="B1334" s="1113" t="s">
        <v>1516</v>
      </c>
      <c r="C1334" s="1113">
        <v>2021</v>
      </c>
      <c r="D1334" s="257" t="s">
        <v>44</v>
      </c>
      <c r="E1334" s="257" t="s">
        <v>41</v>
      </c>
      <c r="F1334" s="257" t="s">
        <v>14</v>
      </c>
      <c r="G1334" s="257" t="s">
        <v>16</v>
      </c>
      <c r="H1334" s="257"/>
    </row>
    <row r="1335" spans="2:8" ht="14.5" x14ac:dyDescent="0.35">
      <c r="B1335" s="1113" t="s">
        <v>1516</v>
      </c>
      <c r="C1335" s="1113">
        <v>2021</v>
      </c>
      <c r="D1335" s="257" t="s">
        <v>44</v>
      </c>
      <c r="E1335" s="257" t="s">
        <v>41</v>
      </c>
      <c r="F1335" s="257" t="s">
        <v>14</v>
      </c>
      <c r="G1335" s="257" t="s">
        <v>42</v>
      </c>
      <c r="H1335" s="257">
        <v>126</v>
      </c>
    </row>
    <row r="1336" spans="2:8" ht="14.5" x14ac:dyDescent="0.35">
      <c r="B1336" s="1113" t="s">
        <v>1516</v>
      </c>
      <c r="C1336" s="1113">
        <v>2021</v>
      </c>
      <c r="D1336" s="257" t="s">
        <v>44</v>
      </c>
      <c r="E1336" s="257" t="s">
        <v>41</v>
      </c>
      <c r="F1336" s="257" t="s">
        <v>15</v>
      </c>
      <c r="G1336" s="257" t="s">
        <v>16</v>
      </c>
      <c r="H1336" s="257">
        <v>19</v>
      </c>
    </row>
    <row r="1337" spans="2:8" ht="14.5" x14ac:dyDescent="0.35">
      <c r="B1337" s="1113" t="s">
        <v>1516</v>
      </c>
      <c r="C1337" s="1113">
        <v>2021</v>
      </c>
      <c r="D1337" s="257" t="s">
        <v>44</v>
      </c>
      <c r="E1337" s="257" t="s">
        <v>41</v>
      </c>
      <c r="F1337" s="257" t="s">
        <v>15</v>
      </c>
      <c r="G1337" s="257" t="s">
        <v>42</v>
      </c>
      <c r="H1337" s="257">
        <v>0</v>
      </c>
    </row>
    <row r="1338" spans="2:8" ht="14.5" x14ac:dyDescent="0.35">
      <c r="B1338" s="1113" t="s">
        <v>1516</v>
      </c>
      <c r="C1338" s="1113">
        <v>2021</v>
      </c>
      <c r="D1338" s="257" t="s">
        <v>44</v>
      </c>
      <c r="E1338" s="257" t="s">
        <v>45</v>
      </c>
      <c r="F1338" s="257" t="s">
        <v>14</v>
      </c>
      <c r="G1338" s="257" t="s">
        <v>16</v>
      </c>
      <c r="H1338" s="257">
        <v>0</v>
      </c>
    </row>
    <row r="1339" spans="2:8" ht="14.5" x14ac:dyDescent="0.35">
      <c r="B1339" s="1113" t="s">
        <v>1516</v>
      </c>
      <c r="C1339" s="1113">
        <v>2021</v>
      </c>
      <c r="D1339" s="257" t="s">
        <v>44</v>
      </c>
      <c r="E1339" s="257" t="s">
        <v>45</v>
      </c>
      <c r="F1339" s="257" t="s">
        <v>14</v>
      </c>
      <c r="G1339" s="257" t="s">
        <v>42</v>
      </c>
      <c r="H1339" s="257">
        <v>0</v>
      </c>
    </row>
    <row r="1340" spans="2:8" ht="14.5" x14ac:dyDescent="0.35">
      <c r="B1340" s="1113" t="s">
        <v>1516</v>
      </c>
      <c r="C1340" s="1113">
        <v>2021</v>
      </c>
      <c r="D1340" s="257" t="s">
        <v>44</v>
      </c>
      <c r="E1340" s="257" t="s">
        <v>45</v>
      </c>
      <c r="F1340" s="257" t="s">
        <v>15</v>
      </c>
      <c r="G1340" s="257" t="s">
        <v>16</v>
      </c>
      <c r="H1340" s="257">
        <v>0</v>
      </c>
    </row>
    <row r="1341" spans="2:8" ht="14.5" x14ac:dyDescent="0.35">
      <c r="B1341" s="1113" t="s">
        <v>1516</v>
      </c>
      <c r="C1341" s="1113">
        <v>2021</v>
      </c>
      <c r="D1341" s="257" t="s">
        <v>44</v>
      </c>
      <c r="E1341" s="257" t="s">
        <v>45</v>
      </c>
      <c r="F1341" s="257" t="s">
        <v>15</v>
      </c>
      <c r="G1341" s="257" t="s">
        <v>42</v>
      </c>
      <c r="H1341" s="257">
        <v>0</v>
      </c>
    </row>
    <row r="1342" spans="2:8" ht="14.5" x14ac:dyDescent="0.35">
      <c r="B1342" s="1113" t="s">
        <v>1516</v>
      </c>
      <c r="C1342" s="1113">
        <v>2021</v>
      </c>
      <c r="D1342" s="257" t="s">
        <v>44</v>
      </c>
      <c r="E1342" s="257" t="s">
        <v>46</v>
      </c>
      <c r="F1342" s="257" t="s">
        <v>14</v>
      </c>
      <c r="G1342" s="257" t="s">
        <v>16</v>
      </c>
      <c r="H1342" s="257">
        <v>20</v>
      </c>
    </row>
    <row r="1343" spans="2:8" ht="14.5" x14ac:dyDescent="0.35">
      <c r="B1343" s="1113" t="s">
        <v>1516</v>
      </c>
      <c r="C1343" s="1113">
        <v>2021</v>
      </c>
      <c r="D1343" s="257" t="s">
        <v>44</v>
      </c>
      <c r="E1343" s="257" t="s">
        <v>46</v>
      </c>
      <c r="F1343" s="257" t="s">
        <v>14</v>
      </c>
      <c r="G1343" s="257" t="s">
        <v>42</v>
      </c>
      <c r="H1343" s="257">
        <v>25</v>
      </c>
    </row>
    <row r="1344" spans="2:8" ht="14.5" x14ac:dyDescent="0.35">
      <c r="B1344" s="1113" t="s">
        <v>1516</v>
      </c>
      <c r="C1344" s="1113">
        <v>2021</v>
      </c>
      <c r="D1344" s="257" t="s">
        <v>44</v>
      </c>
      <c r="E1344" s="257" t="s">
        <v>46</v>
      </c>
      <c r="F1344" s="257" t="s">
        <v>15</v>
      </c>
      <c r="G1344" s="257" t="s">
        <v>16</v>
      </c>
      <c r="H1344" s="257">
        <v>0</v>
      </c>
    </row>
    <row r="1345" spans="2:8" ht="14.5" x14ac:dyDescent="0.35">
      <c r="B1345" s="1113" t="s">
        <v>1516</v>
      </c>
      <c r="C1345" s="1113">
        <v>2021</v>
      </c>
      <c r="D1345" s="257" t="s">
        <v>44</v>
      </c>
      <c r="E1345" s="257" t="s">
        <v>46</v>
      </c>
      <c r="F1345" s="257" t="s">
        <v>15</v>
      </c>
      <c r="G1345" s="257" t="s">
        <v>42</v>
      </c>
      <c r="H1345" s="257">
        <v>0</v>
      </c>
    </row>
    <row r="1346" spans="2:8" ht="14.5" x14ac:dyDescent="0.35">
      <c r="B1346" s="1113" t="s">
        <v>1521</v>
      </c>
      <c r="C1346" s="1113">
        <v>2021</v>
      </c>
      <c r="D1346" s="257" t="s">
        <v>43</v>
      </c>
      <c r="E1346" s="257" t="s">
        <v>41</v>
      </c>
      <c r="F1346" s="257" t="s">
        <v>14</v>
      </c>
      <c r="G1346" s="257" t="s">
        <v>16</v>
      </c>
      <c r="H1346" s="257">
        <v>167</v>
      </c>
    </row>
    <row r="1347" spans="2:8" ht="14.5" x14ac:dyDescent="0.35">
      <c r="B1347" s="1113" t="s">
        <v>1521</v>
      </c>
      <c r="C1347" s="1113">
        <v>2021</v>
      </c>
      <c r="D1347" s="257" t="s">
        <v>43</v>
      </c>
      <c r="E1347" s="257" t="s">
        <v>41</v>
      </c>
      <c r="F1347" s="257" t="s">
        <v>14</v>
      </c>
      <c r="G1347" s="257" t="s">
        <v>42</v>
      </c>
      <c r="H1347" s="257">
        <v>0</v>
      </c>
    </row>
    <row r="1348" spans="2:8" ht="14.5" x14ac:dyDescent="0.35">
      <c r="B1348" s="1113" t="s">
        <v>1521</v>
      </c>
      <c r="C1348" s="1113">
        <v>2021</v>
      </c>
      <c r="D1348" s="257" t="s">
        <v>43</v>
      </c>
      <c r="E1348" s="257" t="s">
        <v>41</v>
      </c>
      <c r="F1348" s="257" t="s">
        <v>15</v>
      </c>
      <c r="G1348" s="257" t="s">
        <v>16</v>
      </c>
      <c r="H1348" s="257">
        <v>0</v>
      </c>
    </row>
    <row r="1349" spans="2:8" ht="14.5" x14ac:dyDescent="0.35">
      <c r="B1349" s="1113" t="s">
        <v>1521</v>
      </c>
      <c r="C1349" s="1113">
        <v>2021</v>
      </c>
      <c r="D1349" s="257" t="s">
        <v>43</v>
      </c>
      <c r="E1349" s="257" t="s">
        <v>41</v>
      </c>
      <c r="F1349" s="257" t="s">
        <v>15</v>
      </c>
      <c r="G1349" s="257" t="s">
        <v>42</v>
      </c>
      <c r="H1349" s="257">
        <v>0</v>
      </c>
    </row>
    <row r="1350" spans="2:8" ht="14.5" x14ac:dyDescent="0.35">
      <c r="B1350" s="1113" t="s">
        <v>1521</v>
      </c>
      <c r="C1350" s="1113">
        <v>2021</v>
      </c>
      <c r="D1350" s="257" t="s">
        <v>43</v>
      </c>
      <c r="E1350" s="257" t="s">
        <v>45</v>
      </c>
      <c r="F1350" s="257" t="s">
        <v>14</v>
      </c>
      <c r="G1350" s="257" t="s">
        <v>16</v>
      </c>
      <c r="H1350" s="257">
        <v>1</v>
      </c>
    </row>
    <row r="1351" spans="2:8" ht="14.5" x14ac:dyDescent="0.35">
      <c r="B1351" s="1113" t="s">
        <v>1521</v>
      </c>
      <c r="C1351" s="1113">
        <v>2021</v>
      </c>
      <c r="D1351" s="257" t="s">
        <v>43</v>
      </c>
      <c r="E1351" s="257" t="s">
        <v>45</v>
      </c>
      <c r="F1351" s="257" t="s">
        <v>14</v>
      </c>
      <c r="G1351" s="257" t="s">
        <v>42</v>
      </c>
      <c r="H1351" s="257">
        <v>0</v>
      </c>
    </row>
    <row r="1352" spans="2:8" ht="14.5" x14ac:dyDescent="0.35">
      <c r="B1352" s="1113" t="s">
        <v>1521</v>
      </c>
      <c r="C1352" s="1113">
        <v>2021</v>
      </c>
      <c r="D1352" s="257" t="s">
        <v>43</v>
      </c>
      <c r="E1352" s="257" t="s">
        <v>45</v>
      </c>
      <c r="F1352" s="257" t="s">
        <v>15</v>
      </c>
      <c r="G1352" s="257" t="s">
        <v>16</v>
      </c>
      <c r="H1352" s="257">
        <v>0</v>
      </c>
    </row>
    <row r="1353" spans="2:8" ht="14.5" x14ac:dyDescent="0.35">
      <c r="B1353" s="1113" t="s">
        <v>1521</v>
      </c>
      <c r="C1353" s="1113">
        <v>2021</v>
      </c>
      <c r="D1353" s="257" t="s">
        <v>43</v>
      </c>
      <c r="E1353" s="257" t="s">
        <v>45</v>
      </c>
      <c r="F1353" s="257" t="s">
        <v>15</v>
      </c>
      <c r="G1353" s="257" t="s">
        <v>42</v>
      </c>
      <c r="H1353" s="257">
        <v>0</v>
      </c>
    </row>
    <row r="1354" spans="2:8" ht="14.5" x14ac:dyDescent="0.35">
      <c r="B1354" s="1113" t="s">
        <v>1521</v>
      </c>
      <c r="C1354" s="1113">
        <v>2021</v>
      </c>
      <c r="D1354" s="257" t="s">
        <v>43</v>
      </c>
      <c r="E1354" s="257" t="s">
        <v>46</v>
      </c>
      <c r="F1354" s="257" t="s">
        <v>14</v>
      </c>
      <c r="G1354" s="257" t="s">
        <v>16</v>
      </c>
      <c r="H1354" s="257">
        <v>0</v>
      </c>
    </row>
    <row r="1355" spans="2:8" ht="14.5" x14ac:dyDescent="0.35">
      <c r="B1355" s="1113" t="s">
        <v>1521</v>
      </c>
      <c r="C1355" s="1113">
        <v>2021</v>
      </c>
      <c r="D1355" s="257" t="s">
        <v>43</v>
      </c>
      <c r="E1355" s="257" t="s">
        <v>46</v>
      </c>
      <c r="F1355" s="257" t="s">
        <v>14</v>
      </c>
      <c r="G1355" s="257" t="s">
        <v>42</v>
      </c>
      <c r="H1355" s="257">
        <v>0</v>
      </c>
    </row>
    <row r="1356" spans="2:8" ht="14.5" x14ac:dyDescent="0.35">
      <c r="B1356" s="1113" t="s">
        <v>1521</v>
      </c>
      <c r="C1356" s="1113">
        <v>2021</v>
      </c>
      <c r="D1356" s="257" t="s">
        <v>43</v>
      </c>
      <c r="E1356" s="257" t="s">
        <v>46</v>
      </c>
      <c r="F1356" s="257" t="s">
        <v>15</v>
      </c>
      <c r="G1356" s="257" t="s">
        <v>16</v>
      </c>
      <c r="H1356" s="257">
        <v>0</v>
      </c>
    </row>
    <row r="1357" spans="2:8" ht="14.5" x14ac:dyDescent="0.35">
      <c r="B1357" s="1113" t="s">
        <v>1521</v>
      </c>
      <c r="C1357" s="1113">
        <v>2021</v>
      </c>
      <c r="D1357" s="257" t="s">
        <v>43</v>
      </c>
      <c r="E1357" s="257" t="s">
        <v>46</v>
      </c>
      <c r="F1357" s="257" t="s">
        <v>15</v>
      </c>
      <c r="G1357" s="257" t="s">
        <v>42</v>
      </c>
      <c r="H1357" s="257">
        <v>0</v>
      </c>
    </row>
    <row r="1358" spans="2:8" ht="14.5" x14ac:dyDescent="0.35">
      <c r="B1358" s="1113" t="s">
        <v>1521</v>
      </c>
      <c r="C1358" s="1113">
        <v>2021</v>
      </c>
      <c r="D1358" s="257" t="s">
        <v>44</v>
      </c>
      <c r="E1358" s="257" t="s">
        <v>41</v>
      </c>
      <c r="F1358" s="257" t="s">
        <v>14</v>
      </c>
      <c r="G1358" s="257" t="s">
        <v>16</v>
      </c>
      <c r="H1358" s="257">
        <v>158</v>
      </c>
    </row>
    <row r="1359" spans="2:8" ht="14.5" x14ac:dyDescent="0.35">
      <c r="B1359" s="1113" t="s">
        <v>1521</v>
      </c>
      <c r="C1359" s="1113">
        <v>2021</v>
      </c>
      <c r="D1359" s="257" t="s">
        <v>44</v>
      </c>
      <c r="E1359" s="257" t="s">
        <v>41</v>
      </c>
      <c r="F1359" s="257" t="s">
        <v>14</v>
      </c>
      <c r="G1359" s="257" t="s">
        <v>42</v>
      </c>
      <c r="H1359" s="257">
        <v>63</v>
      </c>
    </row>
    <row r="1360" spans="2:8" ht="14.5" x14ac:dyDescent="0.35">
      <c r="B1360" s="1113" t="s">
        <v>1521</v>
      </c>
      <c r="C1360" s="1113">
        <v>2021</v>
      </c>
      <c r="D1360" s="257" t="s">
        <v>44</v>
      </c>
      <c r="E1360" s="257" t="s">
        <v>41</v>
      </c>
      <c r="F1360" s="257" t="s">
        <v>15</v>
      </c>
      <c r="G1360" s="257" t="s">
        <v>16</v>
      </c>
      <c r="H1360" s="257">
        <v>2</v>
      </c>
    </row>
    <row r="1361" spans="2:8" ht="14.5" x14ac:dyDescent="0.35">
      <c r="B1361" s="1113" t="s">
        <v>1521</v>
      </c>
      <c r="C1361" s="1113">
        <v>2021</v>
      </c>
      <c r="D1361" s="257" t="s">
        <v>44</v>
      </c>
      <c r="E1361" s="257" t="s">
        <v>41</v>
      </c>
      <c r="F1361" s="257" t="s">
        <v>15</v>
      </c>
      <c r="G1361" s="257" t="s">
        <v>42</v>
      </c>
      <c r="H1361" s="257">
        <v>0</v>
      </c>
    </row>
    <row r="1362" spans="2:8" ht="14.5" x14ac:dyDescent="0.35">
      <c r="B1362" s="1113" t="s">
        <v>1521</v>
      </c>
      <c r="C1362" s="1113">
        <v>2021</v>
      </c>
      <c r="D1362" s="257" t="s">
        <v>44</v>
      </c>
      <c r="E1362" s="257" t="s">
        <v>45</v>
      </c>
      <c r="F1362" s="257" t="s">
        <v>14</v>
      </c>
      <c r="G1362" s="257" t="s">
        <v>16</v>
      </c>
      <c r="H1362" s="257">
        <v>6</v>
      </c>
    </row>
    <row r="1363" spans="2:8" ht="14.5" x14ac:dyDescent="0.35">
      <c r="B1363" s="1113" t="s">
        <v>1521</v>
      </c>
      <c r="C1363" s="1113">
        <v>2021</v>
      </c>
      <c r="D1363" s="257" t="s">
        <v>44</v>
      </c>
      <c r="E1363" s="257" t="s">
        <v>45</v>
      </c>
      <c r="F1363" s="257" t="s">
        <v>14</v>
      </c>
      <c r="G1363" s="257" t="s">
        <v>42</v>
      </c>
      <c r="H1363" s="257">
        <v>7</v>
      </c>
    </row>
    <row r="1364" spans="2:8" ht="14.5" x14ac:dyDescent="0.35">
      <c r="B1364" s="1113" t="s">
        <v>1521</v>
      </c>
      <c r="C1364" s="1113">
        <v>2021</v>
      </c>
      <c r="D1364" s="257" t="s">
        <v>44</v>
      </c>
      <c r="E1364" s="257" t="s">
        <v>45</v>
      </c>
      <c r="F1364" s="257" t="s">
        <v>15</v>
      </c>
      <c r="G1364" s="257" t="s">
        <v>16</v>
      </c>
      <c r="H1364" s="257">
        <v>4</v>
      </c>
    </row>
    <row r="1365" spans="2:8" ht="14.5" x14ac:dyDescent="0.35">
      <c r="B1365" s="1113" t="s">
        <v>1521</v>
      </c>
      <c r="C1365" s="1113">
        <v>2021</v>
      </c>
      <c r="D1365" s="257" t="s">
        <v>44</v>
      </c>
      <c r="E1365" s="257" t="s">
        <v>45</v>
      </c>
      <c r="F1365" s="257" t="s">
        <v>15</v>
      </c>
      <c r="G1365" s="257" t="s">
        <v>42</v>
      </c>
      <c r="H1365" s="257">
        <v>0</v>
      </c>
    </row>
    <row r="1366" spans="2:8" ht="14.5" x14ac:dyDescent="0.35">
      <c r="B1366" s="1113" t="s">
        <v>1521</v>
      </c>
      <c r="C1366" s="1113">
        <v>2021</v>
      </c>
      <c r="D1366" s="257" t="s">
        <v>44</v>
      </c>
      <c r="E1366" s="257" t="s">
        <v>46</v>
      </c>
      <c r="F1366" s="257" t="s">
        <v>14</v>
      </c>
      <c r="G1366" s="257" t="s">
        <v>16</v>
      </c>
      <c r="H1366" s="257">
        <v>0</v>
      </c>
    </row>
    <row r="1367" spans="2:8" ht="14.5" x14ac:dyDescent="0.35">
      <c r="B1367" s="1113" t="s">
        <v>1521</v>
      </c>
      <c r="C1367" s="1113">
        <v>2021</v>
      </c>
      <c r="D1367" s="257" t="s">
        <v>44</v>
      </c>
      <c r="E1367" s="257" t="s">
        <v>46</v>
      </c>
      <c r="F1367" s="257" t="s">
        <v>14</v>
      </c>
      <c r="G1367" s="257" t="s">
        <v>42</v>
      </c>
      <c r="H1367" s="257">
        <v>0</v>
      </c>
    </row>
    <row r="1368" spans="2:8" ht="14.5" x14ac:dyDescent="0.35">
      <c r="B1368" s="1113" t="s">
        <v>1521</v>
      </c>
      <c r="C1368" s="1113">
        <v>2021</v>
      </c>
      <c r="D1368" s="257" t="s">
        <v>44</v>
      </c>
      <c r="E1368" s="257" t="s">
        <v>46</v>
      </c>
      <c r="F1368" s="257" t="s">
        <v>15</v>
      </c>
      <c r="G1368" s="257" t="s">
        <v>16</v>
      </c>
      <c r="H1368" s="257">
        <v>0</v>
      </c>
    </row>
    <row r="1369" spans="2:8" ht="14.5" x14ac:dyDescent="0.35">
      <c r="B1369" s="1113" t="s">
        <v>1521</v>
      </c>
      <c r="C1369" s="1113">
        <v>2021</v>
      </c>
      <c r="D1369" s="257" t="s">
        <v>44</v>
      </c>
      <c r="E1369" s="257" t="s">
        <v>46</v>
      </c>
      <c r="F1369" s="257" t="s">
        <v>15</v>
      </c>
      <c r="G1369" s="257" t="s">
        <v>42</v>
      </c>
      <c r="H1369" s="257">
        <v>0</v>
      </c>
    </row>
    <row r="1370" spans="2:8" ht="14.5" x14ac:dyDescent="0.35">
      <c r="B1370" s="1113" t="s">
        <v>1530</v>
      </c>
      <c r="C1370" s="1113">
        <v>2021</v>
      </c>
      <c r="D1370" s="257" t="s">
        <v>43</v>
      </c>
      <c r="E1370" s="257" t="s">
        <v>41</v>
      </c>
      <c r="F1370" s="257" t="s">
        <v>14</v>
      </c>
      <c r="G1370" s="257" t="s">
        <v>16</v>
      </c>
      <c r="H1370" s="257">
        <v>7</v>
      </c>
    </row>
    <row r="1371" spans="2:8" ht="14.5" x14ac:dyDescent="0.35">
      <c r="B1371" s="1113" t="s">
        <v>1530</v>
      </c>
      <c r="C1371" s="1113">
        <v>2021</v>
      </c>
      <c r="D1371" s="257" t="s">
        <v>43</v>
      </c>
      <c r="E1371" s="257" t="s">
        <v>41</v>
      </c>
      <c r="F1371" s="257" t="s">
        <v>14</v>
      </c>
      <c r="G1371" s="257" t="s">
        <v>42</v>
      </c>
      <c r="H1371" s="257">
        <v>0</v>
      </c>
    </row>
    <row r="1372" spans="2:8" ht="14.5" x14ac:dyDescent="0.35">
      <c r="B1372" s="1113" t="s">
        <v>1530</v>
      </c>
      <c r="C1372" s="1113">
        <v>2021</v>
      </c>
      <c r="D1372" s="257" t="s">
        <v>43</v>
      </c>
      <c r="E1372" s="257" t="s">
        <v>41</v>
      </c>
      <c r="F1372" s="257" t="s">
        <v>15</v>
      </c>
      <c r="G1372" s="257" t="s">
        <v>16</v>
      </c>
      <c r="H1372" s="257">
        <v>0</v>
      </c>
    </row>
    <row r="1373" spans="2:8" ht="14.5" x14ac:dyDescent="0.35">
      <c r="B1373" s="1113" t="s">
        <v>1530</v>
      </c>
      <c r="C1373" s="1113">
        <v>2021</v>
      </c>
      <c r="D1373" s="257" t="s">
        <v>43</v>
      </c>
      <c r="E1373" s="257" t="s">
        <v>41</v>
      </c>
      <c r="F1373" s="257" t="s">
        <v>15</v>
      </c>
      <c r="G1373" s="257" t="s">
        <v>42</v>
      </c>
      <c r="H1373" s="257">
        <v>0</v>
      </c>
    </row>
    <row r="1374" spans="2:8" ht="14.5" x14ac:dyDescent="0.35">
      <c r="B1374" s="1113" t="s">
        <v>1530</v>
      </c>
      <c r="C1374" s="1113">
        <v>2021</v>
      </c>
      <c r="D1374" s="257" t="s">
        <v>43</v>
      </c>
      <c r="E1374" s="257" t="s">
        <v>45</v>
      </c>
      <c r="F1374" s="257" t="s">
        <v>14</v>
      </c>
      <c r="G1374" s="257" t="s">
        <v>16</v>
      </c>
      <c r="H1374" s="257">
        <v>11</v>
      </c>
    </row>
    <row r="1375" spans="2:8" ht="14.5" x14ac:dyDescent="0.35">
      <c r="B1375" s="1113" t="s">
        <v>1530</v>
      </c>
      <c r="C1375" s="1113">
        <v>2021</v>
      </c>
      <c r="D1375" s="257" t="s">
        <v>43</v>
      </c>
      <c r="E1375" s="257" t="s">
        <v>45</v>
      </c>
      <c r="F1375" s="257" t="s">
        <v>14</v>
      </c>
      <c r="G1375" s="257" t="s">
        <v>42</v>
      </c>
      <c r="H1375" s="257">
        <v>0</v>
      </c>
    </row>
    <row r="1376" spans="2:8" ht="14.5" x14ac:dyDescent="0.35">
      <c r="B1376" s="1113" t="s">
        <v>1530</v>
      </c>
      <c r="C1376" s="1113">
        <v>2021</v>
      </c>
      <c r="D1376" s="257" t="s">
        <v>43</v>
      </c>
      <c r="E1376" s="257" t="s">
        <v>45</v>
      </c>
      <c r="F1376" s="257" t="s">
        <v>15</v>
      </c>
      <c r="G1376" s="257" t="s">
        <v>16</v>
      </c>
      <c r="H1376" s="257">
        <v>0</v>
      </c>
    </row>
    <row r="1377" spans="2:8" ht="14.5" x14ac:dyDescent="0.35">
      <c r="B1377" s="1113" t="s">
        <v>1530</v>
      </c>
      <c r="C1377" s="1113">
        <v>2021</v>
      </c>
      <c r="D1377" s="257" t="s">
        <v>43</v>
      </c>
      <c r="E1377" s="257" t="s">
        <v>45</v>
      </c>
      <c r="F1377" s="257" t="s">
        <v>15</v>
      </c>
      <c r="G1377" s="257" t="s">
        <v>42</v>
      </c>
      <c r="H1377" s="257">
        <v>0</v>
      </c>
    </row>
    <row r="1378" spans="2:8" ht="14.5" x14ac:dyDescent="0.35">
      <c r="B1378" s="1113" t="s">
        <v>1530</v>
      </c>
      <c r="C1378" s="1113">
        <v>2021</v>
      </c>
      <c r="D1378" s="257" t="s">
        <v>43</v>
      </c>
      <c r="E1378" s="257" t="s">
        <v>46</v>
      </c>
      <c r="F1378" s="257" t="s">
        <v>14</v>
      </c>
      <c r="G1378" s="257" t="s">
        <v>16</v>
      </c>
      <c r="H1378" s="257">
        <v>0</v>
      </c>
    </row>
    <row r="1379" spans="2:8" ht="14.5" x14ac:dyDescent="0.35">
      <c r="B1379" s="1113" t="s">
        <v>1530</v>
      </c>
      <c r="C1379" s="1113">
        <v>2021</v>
      </c>
      <c r="D1379" s="257" t="s">
        <v>43</v>
      </c>
      <c r="E1379" s="257" t="s">
        <v>46</v>
      </c>
      <c r="F1379" s="257" t="s">
        <v>14</v>
      </c>
      <c r="G1379" s="257" t="s">
        <v>42</v>
      </c>
      <c r="H1379" s="257">
        <v>0</v>
      </c>
    </row>
    <row r="1380" spans="2:8" ht="14.5" x14ac:dyDescent="0.35">
      <c r="B1380" s="1113" t="s">
        <v>1530</v>
      </c>
      <c r="C1380" s="1113">
        <v>2021</v>
      </c>
      <c r="D1380" s="257" t="s">
        <v>43</v>
      </c>
      <c r="E1380" s="257" t="s">
        <v>46</v>
      </c>
      <c r="F1380" s="257" t="s">
        <v>15</v>
      </c>
      <c r="G1380" s="257" t="s">
        <v>16</v>
      </c>
      <c r="H1380" s="257">
        <v>0</v>
      </c>
    </row>
    <row r="1381" spans="2:8" ht="14.5" x14ac:dyDescent="0.35">
      <c r="B1381" s="1113" t="s">
        <v>1530</v>
      </c>
      <c r="C1381" s="1113">
        <v>2021</v>
      </c>
      <c r="D1381" s="257" t="s">
        <v>43</v>
      </c>
      <c r="E1381" s="257" t="s">
        <v>46</v>
      </c>
      <c r="F1381" s="257" t="s">
        <v>15</v>
      </c>
      <c r="G1381" s="257" t="s">
        <v>42</v>
      </c>
      <c r="H1381" s="257">
        <v>0</v>
      </c>
    </row>
    <row r="1382" spans="2:8" ht="14.5" x14ac:dyDescent="0.35">
      <c r="B1382" s="1113" t="s">
        <v>1530</v>
      </c>
      <c r="C1382" s="1113">
        <v>2021</v>
      </c>
      <c r="D1382" s="257" t="s">
        <v>44</v>
      </c>
      <c r="E1382" s="257" t="s">
        <v>41</v>
      </c>
      <c r="F1382" s="257" t="s">
        <v>14</v>
      </c>
      <c r="G1382" s="257" t="s">
        <v>16</v>
      </c>
      <c r="H1382" s="257">
        <v>0</v>
      </c>
    </row>
    <row r="1383" spans="2:8" ht="14.5" x14ac:dyDescent="0.35">
      <c r="B1383" s="1113" t="s">
        <v>1530</v>
      </c>
      <c r="C1383" s="1113">
        <v>2021</v>
      </c>
      <c r="D1383" s="257" t="s">
        <v>44</v>
      </c>
      <c r="E1383" s="257" t="s">
        <v>41</v>
      </c>
      <c r="F1383" s="257" t="s">
        <v>14</v>
      </c>
      <c r="G1383" s="257" t="s">
        <v>42</v>
      </c>
      <c r="H1383" s="257">
        <v>0</v>
      </c>
    </row>
    <row r="1384" spans="2:8" ht="14.5" x14ac:dyDescent="0.35">
      <c r="B1384" s="1113" t="s">
        <v>1530</v>
      </c>
      <c r="C1384" s="1113">
        <v>2021</v>
      </c>
      <c r="D1384" s="257" t="s">
        <v>44</v>
      </c>
      <c r="E1384" s="257" t="s">
        <v>41</v>
      </c>
      <c r="F1384" s="257" t="s">
        <v>15</v>
      </c>
      <c r="G1384" s="257" t="s">
        <v>16</v>
      </c>
      <c r="H1384" s="257">
        <v>0</v>
      </c>
    </row>
    <row r="1385" spans="2:8" ht="14.5" x14ac:dyDescent="0.35">
      <c r="B1385" s="1113" t="s">
        <v>1530</v>
      </c>
      <c r="C1385" s="1113">
        <v>2021</v>
      </c>
      <c r="D1385" s="257" t="s">
        <v>44</v>
      </c>
      <c r="E1385" s="257" t="s">
        <v>41</v>
      </c>
      <c r="F1385" s="257" t="s">
        <v>15</v>
      </c>
      <c r="G1385" s="257" t="s">
        <v>42</v>
      </c>
      <c r="H1385" s="257">
        <v>0</v>
      </c>
    </row>
    <row r="1386" spans="2:8" ht="14.5" x14ac:dyDescent="0.35">
      <c r="B1386" s="1113" t="s">
        <v>1530</v>
      </c>
      <c r="C1386" s="1113">
        <v>2021</v>
      </c>
      <c r="D1386" s="257" t="s">
        <v>44</v>
      </c>
      <c r="E1386" s="257" t="s">
        <v>45</v>
      </c>
      <c r="F1386" s="257" t="s">
        <v>14</v>
      </c>
      <c r="G1386" s="257" t="s">
        <v>16</v>
      </c>
      <c r="H1386" s="257">
        <v>0</v>
      </c>
    </row>
    <row r="1387" spans="2:8" ht="14.5" x14ac:dyDescent="0.35">
      <c r="B1387" s="1113" t="s">
        <v>1530</v>
      </c>
      <c r="C1387" s="1113">
        <v>2021</v>
      </c>
      <c r="D1387" s="257" t="s">
        <v>44</v>
      </c>
      <c r="E1387" s="257" t="s">
        <v>45</v>
      </c>
      <c r="F1387" s="257" t="s">
        <v>14</v>
      </c>
      <c r="G1387" s="257" t="s">
        <v>42</v>
      </c>
      <c r="H1387" s="257">
        <v>0</v>
      </c>
    </row>
    <row r="1388" spans="2:8" ht="14.5" x14ac:dyDescent="0.35">
      <c r="B1388" s="1113" t="s">
        <v>1530</v>
      </c>
      <c r="C1388" s="1113">
        <v>2021</v>
      </c>
      <c r="D1388" s="257" t="s">
        <v>44</v>
      </c>
      <c r="E1388" s="257" t="s">
        <v>45</v>
      </c>
      <c r="F1388" s="257" t="s">
        <v>15</v>
      </c>
      <c r="G1388" s="257" t="s">
        <v>16</v>
      </c>
      <c r="H1388" s="257">
        <v>0</v>
      </c>
    </row>
    <row r="1389" spans="2:8" ht="14.5" x14ac:dyDescent="0.35">
      <c r="B1389" s="1113" t="s">
        <v>1530</v>
      </c>
      <c r="C1389" s="1113">
        <v>2021</v>
      </c>
      <c r="D1389" s="257" t="s">
        <v>44</v>
      </c>
      <c r="E1389" s="257" t="s">
        <v>45</v>
      </c>
      <c r="F1389" s="257" t="s">
        <v>15</v>
      </c>
      <c r="G1389" s="257" t="s">
        <v>42</v>
      </c>
      <c r="H1389" s="257">
        <v>0</v>
      </c>
    </row>
    <row r="1390" spans="2:8" ht="14.5" x14ac:dyDescent="0.35">
      <c r="B1390" s="1113" t="s">
        <v>1530</v>
      </c>
      <c r="C1390" s="1113">
        <v>2021</v>
      </c>
      <c r="D1390" s="257" t="s">
        <v>44</v>
      </c>
      <c r="E1390" s="257" t="s">
        <v>46</v>
      </c>
      <c r="F1390" s="257" t="s">
        <v>14</v>
      </c>
      <c r="G1390" s="257" t="s">
        <v>16</v>
      </c>
      <c r="H1390" s="257">
        <v>0</v>
      </c>
    </row>
    <row r="1391" spans="2:8" ht="14.5" x14ac:dyDescent="0.35">
      <c r="B1391" s="1113" t="s">
        <v>1530</v>
      </c>
      <c r="C1391" s="1113">
        <v>2021</v>
      </c>
      <c r="D1391" s="257" t="s">
        <v>44</v>
      </c>
      <c r="E1391" s="257" t="s">
        <v>46</v>
      </c>
      <c r="F1391" s="257" t="s">
        <v>14</v>
      </c>
      <c r="G1391" s="257" t="s">
        <v>42</v>
      </c>
      <c r="H1391" s="257">
        <v>0</v>
      </c>
    </row>
    <row r="1392" spans="2:8" ht="14.5" x14ac:dyDescent="0.35">
      <c r="B1392" s="1113" t="s">
        <v>1530</v>
      </c>
      <c r="C1392" s="1113">
        <v>2021</v>
      </c>
      <c r="D1392" s="257" t="s">
        <v>44</v>
      </c>
      <c r="E1392" s="257" t="s">
        <v>46</v>
      </c>
      <c r="F1392" s="257" t="s">
        <v>15</v>
      </c>
      <c r="G1392" s="257" t="s">
        <v>16</v>
      </c>
      <c r="H1392" s="257">
        <v>0</v>
      </c>
    </row>
    <row r="1393" spans="2:8" ht="14.5" x14ac:dyDescent="0.35">
      <c r="B1393" s="1113" t="s">
        <v>1530</v>
      </c>
      <c r="C1393" s="1113">
        <v>2021</v>
      </c>
      <c r="D1393" s="257" t="s">
        <v>44</v>
      </c>
      <c r="E1393" s="257" t="s">
        <v>46</v>
      </c>
      <c r="F1393" s="257" t="s">
        <v>15</v>
      </c>
      <c r="G1393" s="257" t="s">
        <v>42</v>
      </c>
      <c r="H1393" s="257">
        <v>0</v>
      </c>
    </row>
    <row r="1394" spans="2:8" ht="14.5" x14ac:dyDescent="0.35">
      <c r="B1394" s="1113" t="s">
        <v>1537</v>
      </c>
      <c r="C1394" s="1113">
        <v>2021</v>
      </c>
      <c r="D1394" s="257" t="s">
        <v>43</v>
      </c>
      <c r="E1394" s="257" t="s">
        <v>41</v>
      </c>
      <c r="F1394" s="257" t="s">
        <v>14</v>
      </c>
      <c r="G1394" s="257" t="s">
        <v>16</v>
      </c>
      <c r="H1394" s="257">
        <v>116</v>
      </c>
    </row>
    <row r="1395" spans="2:8" ht="14.5" x14ac:dyDescent="0.35">
      <c r="B1395" s="1113" t="s">
        <v>1537</v>
      </c>
      <c r="C1395" s="1113">
        <v>2021</v>
      </c>
      <c r="D1395" s="257" t="s">
        <v>43</v>
      </c>
      <c r="E1395" s="257" t="s">
        <v>41</v>
      </c>
      <c r="F1395" s="257" t="s">
        <v>14</v>
      </c>
      <c r="G1395" s="257" t="s">
        <v>42</v>
      </c>
      <c r="H1395" s="257">
        <v>10</v>
      </c>
    </row>
    <row r="1396" spans="2:8" ht="14.5" x14ac:dyDescent="0.35">
      <c r="B1396" s="1113" t="s">
        <v>1537</v>
      </c>
      <c r="C1396" s="1113">
        <v>2021</v>
      </c>
      <c r="D1396" s="257" t="s">
        <v>43</v>
      </c>
      <c r="E1396" s="257" t="s">
        <v>41</v>
      </c>
      <c r="F1396" s="257" t="s">
        <v>15</v>
      </c>
      <c r="G1396" s="257" t="s">
        <v>16</v>
      </c>
      <c r="H1396" s="257">
        <v>0</v>
      </c>
    </row>
    <row r="1397" spans="2:8" ht="14.5" x14ac:dyDescent="0.35">
      <c r="B1397" s="1113" t="s">
        <v>1537</v>
      </c>
      <c r="C1397" s="1113">
        <v>2021</v>
      </c>
      <c r="D1397" s="257" t="s">
        <v>43</v>
      </c>
      <c r="E1397" s="257" t="s">
        <v>41</v>
      </c>
      <c r="F1397" s="257" t="s">
        <v>15</v>
      </c>
      <c r="G1397" s="257" t="s">
        <v>42</v>
      </c>
      <c r="H1397" s="257">
        <v>0</v>
      </c>
    </row>
    <row r="1398" spans="2:8" ht="14.5" x14ac:dyDescent="0.35">
      <c r="B1398" s="1113" t="s">
        <v>1537</v>
      </c>
      <c r="C1398" s="1113">
        <v>2021</v>
      </c>
      <c r="D1398" s="257" t="s">
        <v>43</v>
      </c>
      <c r="E1398" s="257" t="s">
        <v>45</v>
      </c>
      <c r="F1398" s="257" t="s">
        <v>14</v>
      </c>
      <c r="G1398" s="257" t="s">
        <v>16</v>
      </c>
      <c r="H1398" s="257">
        <v>8</v>
      </c>
    </row>
    <row r="1399" spans="2:8" ht="14.5" x14ac:dyDescent="0.35">
      <c r="B1399" s="1113" t="s">
        <v>1537</v>
      </c>
      <c r="C1399" s="1113">
        <v>2021</v>
      </c>
      <c r="D1399" s="257" t="s">
        <v>43</v>
      </c>
      <c r="E1399" s="257" t="s">
        <v>45</v>
      </c>
      <c r="F1399" s="257" t="s">
        <v>14</v>
      </c>
      <c r="G1399" s="257" t="s">
        <v>42</v>
      </c>
      <c r="H1399" s="257">
        <v>1</v>
      </c>
    </row>
    <row r="1400" spans="2:8" ht="14.5" x14ac:dyDescent="0.35">
      <c r="B1400" s="1113" t="s">
        <v>1537</v>
      </c>
      <c r="C1400" s="1113">
        <v>2021</v>
      </c>
      <c r="D1400" s="257" t="s">
        <v>43</v>
      </c>
      <c r="E1400" s="257" t="s">
        <v>45</v>
      </c>
      <c r="F1400" s="257" t="s">
        <v>15</v>
      </c>
      <c r="G1400" s="257" t="s">
        <v>16</v>
      </c>
      <c r="H1400" s="257">
        <v>0</v>
      </c>
    </row>
    <row r="1401" spans="2:8" ht="14.5" x14ac:dyDescent="0.35">
      <c r="B1401" s="1113" t="s">
        <v>1537</v>
      </c>
      <c r="C1401" s="1113">
        <v>2021</v>
      </c>
      <c r="D1401" s="257" t="s">
        <v>43</v>
      </c>
      <c r="E1401" s="257" t="s">
        <v>45</v>
      </c>
      <c r="F1401" s="257" t="s">
        <v>15</v>
      </c>
      <c r="G1401" s="257" t="s">
        <v>42</v>
      </c>
      <c r="H1401" s="257">
        <v>0</v>
      </c>
    </row>
    <row r="1402" spans="2:8" ht="14.5" x14ac:dyDescent="0.35">
      <c r="B1402" s="1113" t="s">
        <v>1537</v>
      </c>
      <c r="C1402" s="1113">
        <v>2021</v>
      </c>
      <c r="D1402" s="257" t="s">
        <v>43</v>
      </c>
      <c r="E1402" s="257" t="s">
        <v>46</v>
      </c>
      <c r="F1402" s="257" t="s">
        <v>14</v>
      </c>
      <c r="G1402" s="257" t="s">
        <v>16</v>
      </c>
      <c r="H1402" s="257">
        <v>99</v>
      </c>
    </row>
    <row r="1403" spans="2:8" ht="14.5" x14ac:dyDescent="0.35">
      <c r="B1403" s="1113" t="s">
        <v>1537</v>
      </c>
      <c r="C1403" s="1113">
        <v>2021</v>
      </c>
      <c r="D1403" s="257" t="s">
        <v>43</v>
      </c>
      <c r="E1403" s="257" t="s">
        <v>46</v>
      </c>
      <c r="F1403" s="257" t="s">
        <v>14</v>
      </c>
      <c r="G1403" s="257" t="s">
        <v>42</v>
      </c>
      <c r="H1403" s="257">
        <v>5</v>
      </c>
    </row>
    <row r="1404" spans="2:8" ht="14.5" x14ac:dyDescent="0.35">
      <c r="B1404" s="1113" t="s">
        <v>1537</v>
      </c>
      <c r="C1404" s="1113">
        <v>2021</v>
      </c>
      <c r="D1404" s="257" t="s">
        <v>43</v>
      </c>
      <c r="E1404" s="257" t="s">
        <v>46</v>
      </c>
      <c r="F1404" s="257" t="s">
        <v>15</v>
      </c>
      <c r="G1404" s="257" t="s">
        <v>16</v>
      </c>
      <c r="H1404" s="257">
        <v>0</v>
      </c>
    </row>
    <row r="1405" spans="2:8" ht="14.5" x14ac:dyDescent="0.35">
      <c r="B1405" s="1113" t="s">
        <v>1537</v>
      </c>
      <c r="C1405" s="1113">
        <v>2021</v>
      </c>
      <c r="D1405" s="257" t="s">
        <v>43</v>
      </c>
      <c r="E1405" s="257" t="s">
        <v>46</v>
      </c>
      <c r="F1405" s="257" t="s">
        <v>15</v>
      </c>
      <c r="G1405" s="257" t="s">
        <v>42</v>
      </c>
      <c r="H1405" s="257">
        <v>0</v>
      </c>
    </row>
    <row r="1406" spans="2:8" ht="14.5" x14ac:dyDescent="0.35">
      <c r="B1406" s="1113" t="s">
        <v>1537</v>
      </c>
      <c r="C1406" s="1113">
        <v>2021</v>
      </c>
      <c r="D1406" s="257" t="s">
        <v>44</v>
      </c>
      <c r="E1406" s="257" t="s">
        <v>41</v>
      </c>
      <c r="F1406" s="257" t="s">
        <v>14</v>
      </c>
      <c r="G1406" s="257" t="s">
        <v>16</v>
      </c>
      <c r="H1406" s="257">
        <v>99</v>
      </c>
    </row>
    <row r="1407" spans="2:8" ht="14.5" x14ac:dyDescent="0.35">
      <c r="B1407" s="1113" t="s">
        <v>1537</v>
      </c>
      <c r="C1407" s="1113">
        <v>2021</v>
      </c>
      <c r="D1407" s="257" t="s">
        <v>44</v>
      </c>
      <c r="E1407" s="257" t="s">
        <v>41</v>
      </c>
      <c r="F1407" s="257" t="s">
        <v>14</v>
      </c>
      <c r="G1407" s="257" t="s">
        <v>42</v>
      </c>
      <c r="H1407" s="257">
        <v>61</v>
      </c>
    </row>
    <row r="1408" spans="2:8" ht="14.5" x14ac:dyDescent="0.35">
      <c r="B1408" s="1113" t="s">
        <v>1537</v>
      </c>
      <c r="C1408" s="1113">
        <v>2021</v>
      </c>
      <c r="D1408" s="257" t="s">
        <v>44</v>
      </c>
      <c r="E1408" s="257" t="s">
        <v>41</v>
      </c>
      <c r="F1408" s="257" t="s">
        <v>15</v>
      </c>
      <c r="G1408" s="257" t="s">
        <v>16</v>
      </c>
      <c r="H1408" s="257">
        <v>0</v>
      </c>
    </row>
    <row r="1409" spans="2:8" ht="14.5" x14ac:dyDescent="0.35">
      <c r="B1409" s="1113" t="s">
        <v>1537</v>
      </c>
      <c r="C1409" s="1113">
        <v>2021</v>
      </c>
      <c r="D1409" s="257" t="s">
        <v>44</v>
      </c>
      <c r="E1409" s="257" t="s">
        <v>41</v>
      </c>
      <c r="F1409" s="257" t="s">
        <v>15</v>
      </c>
      <c r="G1409" s="257" t="s">
        <v>42</v>
      </c>
      <c r="H1409" s="257">
        <v>0</v>
      </c>
    </row>
    <row r="1410" spans="2:8" ht="14.5" x14ac:dyDescent="0.35">
      <c r="B1410" s="1113" t="s">
        <v>1537</v>
      </c>
      <c r="C1410" s="1113">
        <v>2021</v>
      </c>
      <c r="D1410" s="257" t="s">
        <v>44</v>
      </c>
      <c r="E1410" s="257" t="s">
        <v>45</v>
      </c>
      <c r="F1410" s="257" t="s">
        <v>14</v>
      </c>
      <c r="G1410" s="257" t="s">
        <v>16</v>
      </c>
      <c r="H1410" s="257">
        <v>6</v>
      </c>
    </row>
    <row r="1411" spans="2:8" ht="14.5" x14ac:dyDescent="0.35">
      <c r="B1411" s="1113" t="s">
        <v>1537</v>
      </c>
      <c r="C1411" s="1113">
        <v>2021</v>
      </c>
      <c r="D1411" s="257" t="s">
        <v>44</v>
      </c>
      <c r="E1411" s="257" t="s">
        <v>45</v>
      </c>
      <c r="F1411" s="257" t="s">
        <v>14</v>
      </c>
      <c r="G1411" s="257" t="s">
        <v>42</v>
      </c>
      <c r="H1411" s="257">
        <v>5</v>
      </c>
    </row>
    <row r="1412" spans="2:8" ht="14.5" x14ac:dyDescent="0.35">
      <c r="B1412" s="1113" t="s">
        <v>1537</v>
      </c>
      <c r="C1412" s="1113">
        <v>2021</v>
      </c>
      <c r="D1412" s="257" t="s">
        <v>44</v>
      </c>
      <c r="E1412" s="257" t="s">
        <v>45</v>
      </c>
      <c r="F1412" s="257" t="s">
        <v>15</v>
      </c>
      <c r="G1412" s="257" t="s">
        <v>16</v>
      </c>
      <c r="H1412" s="257">
        <v>0</v>
      </c>
    </row>
    <row r="1413" spans="2:8" ht="14.5" x14ac:dyDescent="0.35">
      <c r="B1413" s="1113" t="s">
        <v>1537</v>
      </c>
      <c r="C1413" s="1113">
        <v>2021</v>
      </c>
      <c r="D1413" s="257" t="s">
        <v>44</v>
      </c>
      <c r="E1413" s="257" t="s">
        <v>45</v>
      </c>
      <c r="F1413" s="257" t="s">
        <v>15</v>
      </c>
      <c r="G1413" s="257" t="s">
        <v>42</v>
      </c>
      <c r="H1413" s="257">
        <v>0</v>
      </c>
    </row>
    <row r="1414" spans="2:8" ht="14.5" x14ac:dyDescent="0.35">
      <c r="B1414" s="1113" t="s">
        <v>1537</v>
      </c>
      <c r="C1414" s="1113">
        <v>2021</v>
      </c>
      <c r="D1414" s="257" t="s">
        <v>44</v>
      </c>
      <c r="E1414" s="257" t="s">
        <v>46</v>
      </c>
      <c r="F1414" s="257" t="s">
        <v>14</v>
      </c>
      <c r="G1414" s="257" t="s">
        <v>16</v>
      </c>
      <c r="H1414" s="257">
        <v>19</v>
      </c>
    </row>
    <row r="1415" spans="2:8" ht="14.5" x14ac:dyDescent="0.35">
      <c r="B1415" s="1113" t="s">
        <v>1537</v>
      </c>
      <c r="C1415" s="1113">
        <v>2021</v>
      </c>
      <c r="D1415" s="257" t="s">
        <v>44</v>
      </c>
      <c r="E1415" s="257" t="s">
        <v>46</v>
      </c>
      <c r="F1415" s="257" t="s">
        <v>14</v>
      </c>
      <c r="G1415" s="257" t="s">
        <v>42</v>
      </c>
      <c r="H1415" s="257">
        <v>17</v>
      </c>
    </row>
    <row r="1416" spans="2:8" ht="14.5" x14ac:dyDescent="0.35">
      <c r="B1416" s="1113" t="s">
        <v>1537</v>
      </c>
      <c r="C1416" s="1113">
        <v>2021</v>
      </c>
      <c r="D1416" s="257" t="s">
        <v>44</v>
      </c>
      <c r="E1416" s="257" t="s">
        <v>46</v>
      </c>
      <c r="F1416" s="257" t="s">
        <v>15</v>
      </c>
      <c r="G1416" s="257" t="s">
        <v>16</v>
      </c>
      <c r="H1416" s="257">
        <v>0</v>
      </c>
    </row>
    <row r="1417" spans="2:8" ht="14.5" x14ac:dyDescent="0.35">
      <c r="B1417" s="1113" t="s">
        <v>1537</v>
      </c>
      <c r="C1417" s="1113">
        <v>2021</v>
      </c>
      <c r="D1417" s="257" t="s">
        <v>44</v>
      </c>
      <c r="E1417" s="257" t="s">
        <v>46</v>
      </c>
      <c r="F1417" s="257" t="s">
        <v>15</v>
      </c>
      <c r="G1417" s="257" t="s">
        <v>42</v>
      </c>
      <c r="H1417" s="257">
        <v>0</v>
      </c>
    </row>
    <row r="1418" spans="2:8" ht="14.5" x14ac:dyDescent="0.35">
      <c r="B1418" s="1113" t="s">
        <v>1541</v>
      </c>
      <c r="C1418" s="1113">
        <v>2021</v>
      </c>
      <c r="D1418" s="257" t="s">
        <v>43</v>
      </c>
      <c r="E1418" s="257" t="s">
        <v>41</v>
      </c>
      <c r="F1418" s="257" t="s">
        <v>14</v>
      </c>
      <c r="G1418" s="257" t="s">
        <v>16</v>
      </c>
      <c r="H1418" s="257">
        <v>29</v>
      </c>
    </row>
    <row r="1419" spans="2:8" ht="14.5" x14ac:dyDescent="0.35">
      <c r="B1419" s="1113" t="s">
        <v>1541</v>
      </c>
      <c r="C1419" s="1113">
        <v>2021</v>
      </c>
      <c r="D1419" s="257" t="s">
        <v>43</v>
      </c>
      <c r="E1419" s="257" t="s">
        <v>41</v>
      </c>
      <c r="F1419" s="257" t="s">
        <v>14</v>
      </c>
      <c r="G1419" s="257" t="s">
        <v>42</v>
      </c>
      <c r="H1419" s="257">
        <v>1</v>
      </c>
    </row>
    <row r="1420" spans="2:8" ht="14.5" x14ac:dyDescent="0.35">
      <c r="B1420" s="1113" t="s">
        <v>1541</v>
      </c>
      <c r="C1420" s="1113">
        <v>2021</v>
      </c>
      <c r="D1420" s="257" t="s">
        <v>43</v>
      </c>
      <c r="E1420" s="257" t="s">
        <v>41</v>
      </c>
      <c r="F1420" s="257" t="s">
        <v>15</v>
      </c>
      <c r="G1420" s="257" t="s">
        <v>16</v>
      </c>
      <c r="H1420" s="257">
        <v>0</v>
      </c>
    </row>
    <row r="1421" spans="2:8" ht="14.5" x14ac:dyDescent="0.35">
      <c r="B1421" s="1113" t="s">
        <v>1541</v>
      </c>
      <c r="C1421" s="1113">
        <v>2021</v>
      </c>
      <c r="D1421" s="257" t="s">
        <v>43</v>
      </c>
      <c r="E1421" s="257" t="s">
        <v>41</v>
      </c>
      <c r="F1421" s="257" t="s">
        <v>15</v>
      </c>
      <c r="G1421" s="257" t="s">
        <v>42</v>
      </c>
      <c r="H1421" s="257">
        <v>0</v>
      </c>
    </row>
    <row r="1422" spans="2:8" ht="14.5" x14ac:dyDescent="0.35">
      <c r="B1422" s="1113" t="s">
        <v>1541</v>
      </c>
      <c r="C1422" s="1113">
        <v>2021</v>
      </c>
      <c r="D1422" s="257" t="s">
        <v>43</v>
      </c>
      <c r="E1422" s="257" t="s">
        <v>45</v>
      </c>
      <c r="F1422" s="257" t="s">
        <v>14</v>
      </c>
      <c r="G1422" s="257" t="s">
        <v>16</v>
      </c>
      <c r="H1422" s="257">
        <v>2</v>
      </c>
    </row>
    <row r="1423" spans="2:8" ht="14.5" x14ac:dyDescent="0.35">
      <c r="B1423" s="1113" t="s">
        <v>1541</v>
      </c>
      <c r="C1423" s="1113">
        <v>2021</v>
      </c>
      <c r="D1423" s="257" t="s">
        <v>43</v>
      </c>
      <c r="E1423" s="257" t="s">
        <v>45</v>
      </c>
      <c r="F1423" s="257" t="s">
        <v>14</v>
      </c>
      <c r="G1423" s="257" t="s">
        <v>42</v>
      </c>
      <c r="H1423" s="257">
        <v>0</v>
      </c>
    </row>
    <row r="1424" spans="2:8" ht="14.5" x14ac:dyDescent="0.35">
      <c r="B1424" s="1113" t="s">
        <v>1541</v>
      </c>
      <c r="C1424" s="1113">
        <v>2021</v>
      </c>
      <c r="D1424" s="257" t="s">
        <v>43</v>
      </c>
      <c r="E1424" s="257" t="s">
        <v>45</v>
      </c>
      <c r="F1424" s="257" t="s">
        <v>15</v>
      </c>
      <c r="G1424" s="257" t="s">
        <v>16</v>
      </c>
      <c r="H1424" s="257">
        <v>0</v>
      </c>
    </row>
    <row r="1425" spans="2:8" ht="14.5" x14ac:dyDescent="0.35">
      <c r="B1425" s="1113" t="s">
        <v>1541</v>
      </c>
      <c r="C1425" s="1113">
        <v>2021</v>
      </c>
      <c r="D1425" s="257" t="s">
        <v>43</v>
      </c>
      <c r="E1425" s="257" t="s">
        <v>45</v>
      </c>
      <c r="F1425" s="257" t="s">
        <v>15</v>
      </c>
      <c r="G1425" s="257" t="s">
        <v>42</v>
      </c>
      <c r="H1425" s="257">
        <v>0</v>
      </c>
    </row>
    <row r="1426" spans="2:8" ht="14.5" x14ac:dyDescent="0.35">
      <c r="B1426" s="1113" t="s">
        <v>1541</v>
      </c>
      <c r="C1426" s="1113">
        <v>2021</v>
      </c>
      <c r="D1426" s="257" t="s">
        <v>43</v>
      </c>
      <c r="E1426" s="257" t="s">
        <v>46</v>
      </c>
      <c r="F1426" s="257" t="s">
        <v>14</v>
      </c>
      <c r="G1426" s="257" t="s">
        <v>16</v>
      </c>
      <c r="H1426" s="257">
        <v>24</v>
      </c>
    </row>
    <row r="1427" spans="2:8" ht="14.5" x14ac:dyDescent="0.35">
      <c r="B1427" s="1113" t="s">
        <v>1541</v>
      </c>
      <c r="C1427" s="1113">
        <v>2021</v>
      </c>
      <c r="D1427" s="257" t="s">
        <v>43</v>
      </c>
      <c r="E1427" s="257" t="s">
        <v>46</v>
      </c>
      <c r="F1427" s="257" t="s">
        <v>14</v>
      </c>
      <c r="G1427" s="257" t="s">
        <v>42</v>
      </c>
      <c r="H1427" s="257">
        <v>2</v>
      </c>
    </row>
    <row r="1428" spans="2:8" ht="14.5" x14ac:dyDescent="0.35">
      <c r="B1428" s="1113" t="s">
        <v>1541</v>
      </c>
      <c r="C1428" s="1113">
        <v>2021</v>
      </c>
      <c r="D1428" s="257" t="s">
        <v>43</v>
      </c>
      <c r="E1428" s="257" t="s">
        <v>46</v>
      </c>
      <c r="F1428" s="257" t="s">
        <v>15</v>
      </c>
      <c r="G1428" s="257" t="s">
        <v>16</v>
      </c>
      <c r="H1428" s="257">
        <v>0</v>
      </c>
    </row>
    <row r="1429" spans="2:8" ht="14.5" x14ac:dyDescent="0.35">
      <c r="B1429" s="1113" t="s">
        <v>1541</v>
      </c>
      <c r="C1429" s="1113">
        <v>2021</v>
      </c>
      <c r="D1429" s="257" t="s">
        <v>43</v>
      </c>
      <c r="E1429" s="257" t="s">
        <v>46</v>
      </c>
      <c r="F1429" s="257" t="s">
        <v>15</v>
      </c>
      <c r="G1429" s="257" t="s">
        <v>42</v>
      </c>
      <c r="H1429" s="257">
        <v>0</v>
      </c>
    </row>
    <row r="1430" spans="2:8" ht="14.5" x14ac:dyDescent="0.35">
      <c r="B1430" s="1113" t="s">
        <v>1541</v>
      </c>
      <c r="C1430" s="1113">
        <v>2021</v>
      </c>
      <c r="D1430" s="257" t="s">
        <v>44</v>
      </c>
      <c r="E1430" s="257" t="s">
        <v>41</v>
      </c>
      <c r="F1430" s="257" t="s">
        <v>14</v>
      </c>
      <c r="G1430" s="257" t="s">
        <v>16</v>
      </c>
      <c r="H1430" s="257">
        <v>13</v>
      </c>
    </row>
    <row r="1431" spans="2:8" ht="14.5" x14ac:dyDescent="0.35">
      <c r="B1431" s="1113" t="s">
        <v>1541</v>
      </c>
      <c r="C1431" s="1113">
        <v>2021</v>
      </c>
      <c r="D1431" s="257" t="s">
        <v>44</v>
      </c>
      <c r="E1431" s="257" t="s">
        <v>41</v>
      </c>
      <c r="F1431" s="257" t="s">
        <v>14</v>
      </c>
      <c r="G1431" s="257" t="s">
        <v>42</v>
      </c>
      <c r="H1431" s="257">
        <v>8</v>
      </c>
    </row>
    <row r="1432" spans="2:8" ht="14.5" x14ac:dyDescent="0.35">
      <c r="B1432" s="1113" t="s">
        <v>1541</v>
      </c>
      <c r="C1432" s="1113">
        <v>2021</v>
      </c>
      <c r="D1432" s="257" t="s">
        <v>44</v>
      </c>
      <c r="E1432" s="257" t="s">
        <v>41</v>
      </c>
      <c r="F1432" s="257" t="s">
        <v>15</v>
      </c>
      <c r="G1432" s="257" t="s">
        <v>16</v>
      </c>
      <c r="H1432" s="257">
        <v>0</v>
      </c>
    </row>
    <row r="1433" spans="2:8" ht="14.5" x14ac:dyDescent="0.35">
      <c r="B1433" s="1113" t="s">
        <v>1541</v>
      </c>
      <c r="C1433" s="1113">
        <v>2021</v>
      </c>
      <c r="D1433" s="257" t="s">
        <v>44</v>
      </c>
      <c r="E1433" s="257" t="s">
        <v>41</v>
      </c>
      <c r="F1433" s="257" t="s">
        <v>15</v>
      </c>
      <c r="G1433" s="257" t="s">
        <v>42</v>
      </c>
      <c r="H1433" s="257">
        <v>0</v>
      </c>
    </row>
    <row r="1434" spans="2:8" ht="14.5" x14ac:dyDescent="0.35">
      <c r="B1434" s="1113" t="s">
        <v>1541</v>
      </c>
      <c r="C1434" s="1113">
        <v>2021</v>
      </c>
      <c r="D1434" s="257" t="s">
        <v>44</v>
      </c>
      <c r="E1434" s="257" t="s">
        <v>45</v>
      </c>
      <c r="F1434" s="257" t="s">
        <v>14</v>
      </c>
      <c r="G1434" s="257" t="s">
        <v>16</v>
      </c>
      <c r="H1434" s="257">
        <v>0</v>
      </c>
    </row>
    <row r="1435" spans="2:8" ht="14.5" x14ac:dyDescent="0.35">
      <c r="B1435" s="1113" t="s">
        <v>1541</v>
      </c>
      <c r="C1435" s="1113">
        <v>2021</v>
      </c>
      <c r="D1435" s="257" t="s">
        <v>44</v>
      </c>
      <c r="E1435" s="257" t="s">
        <v>45</v>
      </c>
      <c r="F1435" s="257" t="s">
        <v>14</v>
      </c>
      <c r="G1435" s="257" t="s">
        <v>42</v>
      </c>
      <c r="H1435" s="257">
        <v>0</v>
      </c>
    </row>
    <row r="1436" spans="2:8" ht="14.5" x14ac:dyDescent="0.35">
      <c r="B1436" s="1113" t="s">
        <v>1541</v>
      </c>
      <c r="C1436" s="1113">
        <v>2021</v>
      </c>
      <c r="D1436" s="257" t="s">
        <v>44</v>
      </c>
      <c r="E1436" s="257" t="s">
        <v>45</v>
      </c>
      <c r="F1436" s="257" t="s">
        <v>15</v>
      </c>
      <c r="G1436" s="257" t="s">
        <v>16</v>
      </c>
      <c r="H1436" s="257">
        <v>0</v>
      </c>
    </row>
    <row r="1437" spans="2:8" ht="14.5" x14ac:dyDescent="0.35">
      <c r="B1437" s="1113" t="s">
        <v>1541</v>
      </c>
      <c r="C1437" s="1113">
        <v>2021</v>
      </c>
      <c r="D1437" s="257" t="s">
        <v>44</v>
      </c>
      <c r="E1437" s="257" t="s">
        <v>45</v>
      </c>
      <c r="F1437" s="257" t="s">
        <v>15</v>
      </c>
      <c r="G1437" s="257" t="s">
        <v>42</v>
      </c>
      <c r="H1437" s="257">
        <v>0</v>
      </c>
    </row>
    <row r="1438" spans="2:8" ht="14.5" x14ac:dyDescent="0.35">
      <c r="B1438" s="1113" t="s">
        <v>1541</v>
      </c>
      <c r="C1438" s="1113">
        <v>2021</v>
      </c>
      <c r="D1438" s="257" t="s">
        <v>44</v>
      </c>
      <c r="E1438" s="257" t="s">
        <v>46</v>
      </c>
      <c r="F1438" s="257" t="s">
        <v>14</v>
      </c>
      <c r="G1438" s="257" t="s">
        <v>16</v>
      </c>
      <c r="H1438" s="257">
        <v>10</v>
      </c>
    </row>
    <row r="1439" spans="2:8" ht="14.5" x14ac:dyDescent="0.35">
      <c r="B1439" s="1113" t="s">
        <v>1541</v>
      </c>
      <c r="C1439" s="1113">
        <v>2021</v>
      </c>
      <c r="D1439" s="257" t="s">
        <v>44</v>
      </c>
      <c r="E1439" s="257" t="s">
        <v>46</v>
      </c>
      <c r="F1439" s="257" t="s">
        <v>14</v>
      </c>
      <c r="G1439" s="257" t="s">
        <v>42</v>
      </c>
      <c r="H1439" s="257">
        <v>2</v>
      </c>
    </row>
    <row r="1440" spans="2:8" ht="14.5" x14ac:dyDescent="0.35">
      <c r="B1440" s="1113" t="s">
        <v>1541</v>
      </c>
      <c r="C1440" s="1113">
        <v>2021</v>
      </c>
      <c r="D1440" s="257" t="s">
        <v>44</v>
      </c>
      <c r="E1440" s="257" t="s">
        <v>46</v>
      </c>
      <c r="F1440" s="257" t="s">
        <v>15</v>
      </c>
      <c r="G1440" s="257" t="s">
        <v>16</v>
      </c>
      <c r="H1440" s="257">
        <v>0</v>
      </c>
    </row>
    <row r="1441" spans="2:8" ht="14.5" x14ac:dyDescent="0.35">
      <c r="B1441" s="1113" t="s">
        <v>1541</v>
      </c>
      <c r="C1441" s="1113">
        <v>2021</v>
      </c>
      <c r="D1441" s="257" t="s">
        <v>44</v>
      </c>
      <c r="E1441" s="257" t="s">
        <v>46</v>
      </c>
      <c r="F1441" s="257" t="s">
        <v>15</v>
      </c>
      <c r="G1441" s="257" t="s">
        <v>42</v>
      </c>
      <c r="H1441" s="257">
        <v>0</v>
      </c>
    </row>
    <row r="1442" spans="2:8" ht="14.5" x14ac:dyDescent="0.35">
      <c r="B1442" s="1113" t="s">
        <v>1549</v>
      </c>
      <c r="C1442" s="1113">
        <v>2021</v>
      </c>
      <c r="D1442" s="257" t="s">
        <v>43</v>
      </c>
      <c r="E1442" s="257" t="s">
        <v>41</v>
      </c>
      <c r="F1442" s="257" t="s">
        <v>14</v>
      </c>
      <c r="G1442" s="257" t="s">
        <v>16</v>
      </c>
      <c r="H1442" s="257">
        <v>4</v>
      </c>
    </row>
    <row r="1443" spans="2:8" ht="14.5" x14ac:dyDescent="0.35">
      <c r="B1443" s="1113" t="s">
        <v>1549</v>
      </c>
      <c r="C1443" s="1113">
        <v>2021</v>
      </c>
      <c r="D1443" s="257" t="s">
        <v>43</v>
      </c>
      <c r="E1443" s="257" t="s">
        <v>41</v>
      </c>
      <c r="F1443" s="257" t="s">
        <v>14</v>
      </c>
      <c r="G1443" s="257" t="s">
        <v>42</v>
      </c>
      <c r="H1443" s="257">
        <v>0</v>
      </c>
    </row>
    <row r="1444" spans="2:8" ht="14.5" x14ac:dyDescent="0.35">
      <c r="B1444" s="1113" t="s">
        <v>1549</v>
      </c>
      <c r="C1444" s="1113">
        <v>2021</v>
      </c>
      <c r="D1444" s="257" t="s">
        <v>43</v>
      </c>
      <c r="E1444" s="257" t="s">
        <v>41</v>
      </c>
      <c r="F1444" s="257" t="s">
        <v>15</v>
      </c>
      <c r="G1444" s="257" t="s">
        <v>16</v>
      </c>
      <c r="H1444" s="257">
        <v>0</v>
      </c>
    </row>
    <row r="1445" spans="2:8" ht="14.5" x14ac:dyDescent="0.35">
      <c r="B1445" s="1113" t="s">
        <v>1549</v>
      </c>
      <c r="C1445" s="1113">
        <v>2021</v>
      </c>
      <c r="D1445" s="257" t="s">
        <v>43</v>
      </c>
      <c r="E1445" s="257" t="s">
        <v>41</v>
      </c>
      <c r="F1445" s="257" t="s">
        <v>15</v>
      </c>
      <c r="G1445" s="257" t="s">
        <v>42</v>
      </c>
      <c r="H1445" s="257">
        <v>0</v>
      </c>
    </row>
    <row r="1446" spans="2:8" ht="14.5" x14ac:dyDescent="0.35">
      <c r="B1446" s="1113" t="s">
        <v>1549</v>
      </c>
      <c r="C1446" s="1113">
        <v>2021</v>
      </c>
      <c r="D1446" s="257" t="s">
        <v>43</v>
      </c>
      <c r="E1446" s="257" t="s">
        <v>45</v>
      </c>
      <c r="F1446" s="257" t="s">
        <v>14</v>
      </c>
      <c r="G1446" s="257" t="s">
        <v>16</v>
      </c>
      <c r="H1446" s="257">
        <v>3</v>
      </c>
    </row>
    <row r="1447" spans="2:8" ht="14.5" x14ac:dyDescent="0.35">
      <c r="B1447" s="1113" t="s">
        <v>1549</v>
      </c>
      <c r="C1447" s="1113">
        <v>2021</v>
      </c>
      <c r="D1447" s="257" t="s">
        <v>43</v>
      </c>
      <c r="E1447" s="257" t="s">
        <v>45</v>
      </c>
      <c r="F1447" s="257" t="s">
        <v>14</v>
      </c>
      <c r="G1447" s="257" t="s">
        <v>42</v>
      </c>
      <c r="H1447" s="257">
        <v>0</v>
      </c>
    </row>
    <row r="1448" spans="2:8" ht="14.5" x14ac:dyDescent="0.35">
      <c r="B1448" s="1113" t="s">
        <v>1549</v>
      </c>
      <c r="C1448" s="1113">
        <v>2021</v>
      </c>
      <c r="D1448" s="257" t="s">
        <v>43</v>
      </c>
      <c r="E1448" s="257" t="s">
        <v>45</v>
      </c>
      <c r="F1448" s="257" t="s">
        <v>15</v>
      </c>
      <c r="G1448" s="257" t="s">
        <v>16</v>
      </c>
      <c r="H1448" s="257">
        <v>0</v>
      </c>
    </row>
    <row r="1449" spans="2:8" ht="14.5" x14ac:dyDescent="0.35">
      <c r="B1449" s="1113" t="s">
        <v>1549</v>
      </c>
      <c r="C1449" s="1113">
        <v>2021</v>
      </c>
      <c r="D1449" s="257" t="s">
        <v>43</v>
      </c>
      <c r="E1449" s="257" t="s">
        <v>45</v>
      </c>
      <c r="F1449" s="257" t="s">
        <v>15</v>
      </c>
      <c r="G1449" s="257" t="s">
        <v>42</v>
      </c>
      <c r="H1449" s="257">
        <v>0</v>
      </c>
    </row>
    <row r="1450" spans="2:8" ht="14.5" x14ac:dyDescent="0.35">
      <c r="B1450" s="1113" t="s">
        <v>1549</v>
      </c>
      <c r="C1450" s="1113">
        <v>2021</v>
      </c>
      <c r="D1450" s="257" t="s">
        <v>43</v>
      </c>
      <c r="E1450" s="257" t="s">
        <v>46</v>
      </c>
      <c r="F1450" s="257" t="s">
        <v>14</v>
      </c>
      <c r="G1450" s="257" t="s">
        <v>16</v>
      </c>
      <c r="H1450" s="257">
        <v>19</v>
      </c>
    </row>
    <row r="1451" spans="2:8" ht="14.5" x14ac:dyDescent="0.35">
      <c r="B1451" s="1113" t="s">
        <v>1549</v>
      </c>
      <c r="C1451" s="1113">
        <v>2021</v>
      </c>
      <c r="D1451" s="257" t="s">
        <v>43</v>
      </c>
      <c r="E1451" s="257" t="s">
        <v>46</v>
      </c>
      <c r="F1451" s="257" t="s">
        <v>14</v>
      </c>
      <c r="G1451" s="257" t="s">
        <v>42</v>
      </c>
      <c r="H1451" s="257">
        <v>1</v>
      </c>
    </row>
    <row r="1452" spans="2:8" ht="14.5" x14ac:dyDescent="0.35">
      <c r="B1452" s="1113" t="s">
        <v>1549</v>
      </c>
      <c r="C1452" s="1113">
        <v>2021</v>
      </c>
      <c r="D1452" s="257" t="s">
        <v>43</v>
      </c>
      <c r="E1452" s="257" t="s">
        <v>46</v>
      </c>
      <c r="F1452" s="257" t="s">
        <v>15</v>
      </c>
      <c r="G1452" s="257" t="s">
        <v>16</v>
      </c>
      <c r="H1452" s="257">
        <v>0</v>
      </c>
    </row>
    <row r="1453" spans="2:8" ht="14.5" x14ac:dyDescent="0.35">
      <c r="B1453" s="1113" t="s">
        <v>1549</v>
      </c>
      <c r="C1453" s="1113">
        <v>2021</v>
      </c>
      <c r="D1453" s="257" t="s">
        <v>43</v>
      </c>
      <c r="E1453" s="257" t="s">
        <v>46</v>
      </c>
      <c r="F1453" s="257" t="s">
        <v>15</v>
      </c>
      <c r="G1453" s="257" t="s">
        <v>42</v>
      </c>
      <c r="H1453" s="257">
        <v>0</v>
      </c>
    </row>
    <row r="1454" spans="2:8" ht="14.5" x14ac:dyDescent="0.35">
      <c r="B1454" s="1113" t="s">
        <v>1549</v>
      </c>
      <c r="C1454" s="1113">
        <v>2021</v>
      </c>
      <c r="D1454" s="257" t="s">
        <v>44</v>
      </c>
      <c r="E1454" s="257" t="s">
        <v>41</v>
      </c>
      <c r="F1454" s="257" t="s">
        <v>14</v>
      </c>
      <c r="G1454" s="257" t="s">
        <v>16</v>
      </c>
      <c r="H1454" s="257">
        <v>14</v>
      </c>
    </row>
    <row r="1455" spans="2:8" ht="14.5" x14ac:dyDescent="0.35">
      <c r="B1455" s="1113" t="s">
        <v>1549</v>
      </c>
      <c r="C1455" s="1113">
        <v>2021</v>
      </c>
      <c r="D1455" s="257" t="s">
        <v>44</v>
      </c>
      <c r="E1455" s="257" t="s">
        <v>41</v>
      </c>
      <c r="F1455" s="257" t="s">
        <v>14</v>
      </c>
      <c r="G1455" s="257" t="s">
        <v>42</v>
      </c>
      <c r="H1455" s="257">
        <v>11</v>
      </c>
    </row>
    <row r="1456" spans="2:8" ht="14.5" x14ac:dyDescent="0.35">
      <c r="B1456" s="1113" t="s">
        <v>1549</v>
      </c>
      <c r="C1456" s="1113">
        <v>2021</v>
      </c>
      <c r="D1456" s="257" t="s">
        <v>44</v>
      </c>
      <c r="E1456" s="257" t="s">
        <v>41</v>
      </c>
      <c r="F1456" s="257" t="s">
        <v>15</v>
      </c>
      <c r="G1456" s="257" t="s">
        <v>16</v>
      </c>
      <c r="H1456" s="257">
        <v>0</v>
      </c>
    </row>
    <row r="1457" spans="2:8" ht="14.5" x14ac:dyDescent="0.35">
      <c r="B1457" s="1113" t="s">
        <v>1549</v>
      </c>
      <c r="C1457" s="1113">
        <v>2021</v>
      </c>
      <c r="D1457" s="257" t="s">
        <v>44</v>
      </c>
      <c r="E1457" s="257" t="s">
        <v>41</v>
      </c>
      <c r="F1457" s="257" t="s">
        <v>15</v>
      </c>
      <c r="G1457" s="257" t="s">
        <v>42</v>
      </c>
      <c r="H1457" s="257">
        <v>0</v>
      </c>
    </row>
    <row r="1458" spans="2:8" ht="14.5" x14ac:dyDescent="0.35">
      <c r="B1458" s="1113" t="s">
        <v>1549</v>
      </c>
      <c r="C1458" s="1113">
        <v>2021</v>
      </c>
      <c r="D1458" s="257" t="s">
        <v>44</v>
      </c>
      <c r="E1458" s="257" t="s">
        <v>45</v>
      </c>
      <c r="F1458" s="257" t="s">
        <v>14</v>
      </c>
      <c r="G1458" s="257" t="s">
        <v>16</v>
      </c>
      <c r="H1458" s="257">
        <v>8</v>
      </c>
    </row>
    <row r="1459" spans="2:8" ht="14.5" x14ac:dyDescent="0.35">
      <c r="B1459" s="1113" t="s">
        <v>1549</v>
      </c>
      <c r="C1459" s="1113">
        <v>2021</v>
      </c>
      <c r="D1459" s="257" t="s">
        <v>44</v>
      </c>
      <c r="E1459" s="257" t="s">
        <v>45</v>
      </c>
      <c r="F1459" s="257" t="s">
        <v>14</v>
      </c>
      <c r="G1459" s="257" t="s">
        <v>42</v>
      </c>
      <c r="H1459" s="257">
        <v>1</v>
      </c>
    </row>
    <row r="1460" spans="2:8" ht="14.5" x14ac:dyDescent="0.35">
      <c r="B1460" s="1113" t="s">
        <v>1549</v>
      </c>
      <c r="C1460" s="1113">
        <v>2021</v>
      </c>
      <c r="D1460" s="257" t="s">
        <v>44</v>
      </c>
      <c r="E1460" s="257" t="s">
        <v>45</v>
      </c>
      <c r="F1460" s="257" t="s">
        <v>15</v>
      </c>
      <c r="G1460" s="257" t="s">
        <v>16</v>
      </c>
      <c r="H1460" s="257">
        <v>0</v>
      </c>
    </row>
    <row r="1461" spans="2:8" ht="14.5" x14ac:dyDescent="0.35">
      <c r="B1461" s="1113" t="s">
        <v>1549</v>
      </c>
      <c r="C1461" s="1113">
        <v>2021</v>
      </c>
      <c r="D1461" s="257" t="s">
        <v>44</v>
      </c>
      <c r="E1461" s="257" t="s">
        <v>45</v>
      </c>
      <c r="F1461" s="257" t="s">
        <v>15</v>
      </c>
      <c r="G1461" s="257" t="s">
        <v>42</v>
      </c>
      <c r="H1461" s="257">
        <v>0</v>
      </c>
    </row>
    <row r="1462" spans="2:8" ht="14.5" x14ac:dyDescent="0.35">
      <c r="B1462" s="1113" t="s">
        <v>1549</v>
      </c>
      <c r="C1462" s="1113">
        <v>2021</v>
      </c>
      <c r="D1462" s="257" t="s">
        <v>44</v>
      </c>
      <c r="E1462" s="257" t="s">
        <v>46</v>
      </c>
      <c r="F1462" s="257" t="s">
        <v>14</v>
      </c>
      <c r="G1462" s="257" t="s">
        <v>16</v>
      </c>
      <c r="H1462" s="257">
        <v>9</v>
      </c>
    </row>
    <row r="1463" spans="2:8" ht="14.5" x14ac:dyDescent="0.35">
      <c r="B1463" s="1113" t="s">
        <v>1549</v>
      </c>
      <c r="C1463" s="1113">
        <v>2021</v>
      </c>
      <c r="D1463" s="257" t="s">
        <v>44</v>
      </c>
      <c r="E1463" s="257" t="s">
        <v>46</v>
      </c>
      <c r="F1463" s="257" t="s">
        <v>14</v>
      </c>
      <c r="G1463" s="257" t="s">
        <v>42</v>
      </c>
      <c r="H1463" s="257">
        <v>1</v>
      </c>
    </row>
    <row r="1464" spans="2:8" ht="14.5" x14ac:dyDescent="0.35">
      <c r="B1464" s="1113" t="s">
        <v>1549</v>
      </c>
      <c r="C1464" s="1113">
        <v>2021</v>
      </c>
      <c r="D1464" s="257" t="s">
        <v>44</v>
      </c>
      <c r="E1464" s="257" t="s">
        <v>46</v>
      </c>
      <c r="F1464" s="257" t="s">
        <v>15</v>
      </c>
      <c r="G1464" s="257" t="s">
        <v>16</v>
      </c>
      <c r="H1464" s="257">
        <v>0</v>
      </c>
    </row>
    <row r="1465" spans="2:8" ht="14.5" x14ac:dyDescent="0.35">
      <c r="B1465" s="1113" t="s">
        <v>1549</v>
      </c>
      <c r="C1465" s="1113">
        <v>2021</v>
      </c>
      <c r="D1465" s="257" t="s">
        <v>44</v>
      </c>
      <c r="E1465" s="257" t="s">
        <v>46</v>
      </c>
      <c r="F1465" s="257" t="s">
        <v>15</v>
      </c>
      <c r="G1465" s="257" t="s">
        <v>42</v>
      </c>
      <c r="H1465" s="257">
        <v>0</v>
      </c>
    </row>
    <row r="1466" spans="2:8" ht="14.5" x14ac:dyDescent="0.35">
      <c r="B1466" s="1113" t="s">
        <v>1558</v>
      </c>
      <c r="C1466" s="1113">
        <v>2021</v>
      </c>
      <c r="D1466" s="257" t="s">
        <v>43</v>
      </c>
      <c r="E1466" s="257" t="s">
        <v>41</v>
      </c>
      <c r="F1466" s="257" t="s">
        <v>14</v>
      </c>
      <c r="G1466" s="257" t="s">
        <v>16</v>
      </c>
      <c r="H1466" s="257">
        <v>23</v>
      </c>
    </row>
    <row r="1467" spans="2:8" ht="14.5" x14ac:dyDescent="0.35">
      <c r="B1467" s="1113" t="s">
        <v>1558</v>
      </c>
      <c r="C1467" s="1113">
        <v>2021</v>
      </c>
      <c r="D1467" s="257" t="s">
        <v>43</v>
      </c>
      <c r="E1467" s="257" t="s">
        <v>41</v>
      </c>
      <c r="F1467" s="257" t="s">
        <v>14</v>
      </c>
      <c r="G1467" s="257" t="s">
        <v>42</v>
      </c>
      <c r="H1467" s="257">
        <v>0</v>
      </c>
    </row>
    <row r="1468" spans="2:8" ht="14.5" x14ac:dyDescent="0.35">
      <c r="B1468" s="1113" t="s">
        <v>1558</v>
      </c>
      <c r="C1468" s="1113">
        <v>2021</v>
      </c>
      <c r="D1468" s="257" t="s">
        <v>43</v>
      </c>
      <c r="E1468" s="257" t="s">
        <v>41</v>
      </c>
      <c r="F1468" s="257" t="s">
        <v>15</v>
      </c>
      <c r="G1468" s="257" t="s">
        <v>16</v>
      </c>
      <c r="H1468" s="257">
        <v>0</v>
      </c>
    </row>
    <row r="1469" spans="2:8" ht="14.5" x14ac:dyDescent="0.35">
      <c r="B1469" s="1113" t="s">
        <v>1558</v>
      </c>
      <c r="C1469" s="1113">
        <v>2021</v>
      </c>
      <c r="D1469" s="257" t="s">
        <v>43</v>
      </c>
      <c r="E1469" s="257" t="s">
        <v>41</v>
      </c>
      <c r="F1469" s="257" t="s">
        <v>15</v>
      </c>
      <c r="G1469" s="257" t="s">
        <v>42</v>
      </c>
      <c r="H1469" s="257">
        <v>0</v>
      </c>
    </row>
    <row r="1470" spans="2:8" ht="14.5" x14ac:dyDescent="0.35">
      <c r="B1470" s="1113" t="s">
        <v>1558</v>
      </c>
      <c r="C1470" s="1113">
        <v>2021</v>
      </c>
      <c r="D1470" s="257" t="s">
        <v>43</v>
      </c>
      <c r="E1470" s="257" t="s">
        <v>45</v>
      </c>
      <c r="F1470" s="257" t="s">
        <v>14</v>
      </c>
      <c r="G1470" s="257" t="s">
        <v>16</v>
      </c>
      <c r="H1470" s="257">
        <v>5</v>
      </c>
    </row>
    <row r="1471" spans="2:8" ht="14.5" x14ac:dyDescent="0.35">
      <c r="B1471" s="1113" t="s">
        <v>1558</v>
      </c>
      <c r="C1471" s="1113">
        <v>2021</v>
      </c>
      <c r="D1471" s="257" t="s">
        <v>43</v>
      </c>
      <c r="E1471" s="257" t="s">
        <v>45</v>
      </c>
      <c r="F1471" s="257" t="s">
        <v>14</v>
      </c>
      <c r="G1471" s="257" t="s">
        <v>42</v>
      </c>
      <c r="H1471" s="257">
        <v>0</v>
      </c>
    </row>
    <row r="1472" spans="2:8" ht="14.5" x14ac:dyDescent="0.35">
      <c r="B1472" s="1113" t="s">
        <v>1558</v>
      </c>
      <c r="C1472" s="1113">
        <v>2021</v>
      </c>
      <c r="D1472" s="257" t="s">
        <v>43</v>
      </c>
      <c r="E1472" s="257" t="s">
        <v>45</v>
      </c>
      <c r="F1472" s="257" t="s">
        <v>15</v>
      </c>
      <c r="G1472" s="257" t="s">
        <v>16</v>
      </c>
      <c r="H1472" s="257">
        <v>0</v>
      </c>
    </row>
    <row r="1473" spans="2:8" ht="14.5" x14ac:dyDescent="0.35">
      <c r="B1473" s="1113" t="s">
        <v>1558</v>
      </c>
      <c r="C1473" s="1113">
        <v>2021</v>
      </c>
      <c r="D1473" s="257" t="s">
        <v>43</v>
      </c>
      <c r="E1473" s="257" t="s">
        <v>45</v>
      </c>
      <c r="F1473" s="257" t="s">
        <v>15</v>
      </c>
      <c r="G1473" s="257" t="s">
        <v>42</v>
      </c>
      <c r="H1473" s="257">
        <v>0</v>
      </c>
    </row>
    <row r="1474" spans="2:8" ht="14.5" x14ac:dyDescent="0.35">
      <c r="B1474" s="1113" t="s">
        <v>1558</v>
      </c>
      <c r="C1474" s="1113">
        <v>2021</v>
      </c>
      <c r="D1474" s="257" t="s">
        <v>43</v>
      </c>
      <c r="E1474" s="257" t="s">
        <v>46</v>
      </c>
      <c r="F1474" s="257" t="s">
        <v>14</v>
      </c>
      <c r="G1474" s="257" t="s">
        <v>16</v>
      </c>
      <c r="H1474" s="257">
        <v>141</v>
      </c>
    </row>
    <row r="1475" spans="2:8" ht="14.5" x14ac:dyDescent="0.35">
      <c r="B1475" s="1113" t="s">
        <v>1558</v>
      </c>
      <c r="C1475" s="1113">
        <v>2021</v>
      </c>
      <c r="D1475" s="257" t="s">
        <v>43</v>
      </c>
      <c r="E1475" s="257" t="s">
        <v>46</v>
      </c>
      <c r="F1475" s="257" t="s">
        <v>14</v>
      </c>
      <c r="G1475" s="257" t="s">
        <v>42</v>
      </c>
      <c r="H1475" s="257">
        <v>0</v>
      </c>
    </row>
    <row r="1476" spans="2:8" ht="14.5" x14ac:dyDescent="0.35">
      <c r="B1476" s="1113" t="s">
        <v>1558</v>
      </c>
      <c r="C1476" s="1113">
        <v>2021</v>
      </c>
      <c r="D1476" s="257" t="s">
        <v>43</v>
      </c>
      <c r="E1476" s="257" t="s">
        <v>46</v>
      </c>
      <c r="F1476" s="257" t="s">
        <v>15</v>
      </c>
      <c r="G1476" s="257" t="s">
        <v>16</v>
      </c>
      <c r="H1476" s="257">
        <v>0</v>
      </c>
    </row>
    <row r="1477" spans="2:8" ht="14.5" x14ac:dyDescent="0.35">
      <c r="B1477" s="1113" t="s">
        <v>1558</v>
      </c>
      <c r="C1477" s="1113">
        <v>2021</v>
      </c>
      <c r="D1477" s="257" t="s">
        <v>43</v>
      </c>
      <c r="E1477" s="257" t="s">
        <v>46</v>
      </c>
      <c r="F1477" s="257" t="s">
        <v>15</v>
      </c>
      <c r="G1477" s="257" t="s">
        <v>42</v>
      </c>
      <c r="H1477" s="257">
        <v>0</v>
      </c>
    </row>
    <row r="1478" spans="2:8" ht="14.5" x14ac:dyDescent="0.35">
      <c r="B1478" s="1113" t="s">
        <v>1558</v>
      </c>
      <c r="C1478" s="1113">
        <v>2021</v>
      </c>
      <c r="D1478" s="257" t="s">
        <v>44</v>
      </c>
      <c r="E1478" s="257" t="s">
        <v>41</v>
      </c>
      <c r="F1478" s="257" t="s">
        <v>14</v>
      </c>
      <c r="G1478" s="257" t="s">
        <v>16</v>
      </c>
      <c r="H1478" s="257">
        <v>20</v>
      </c>
    </row>
    <row r="1479" spans="2:8" ht="14.5" x14ac:dyDescent="0.35">
      <c r="B1479" s="1113" t="s">
        <v>1558</v>
      </c>
      <c r="C1479" s="1113">
        <v>2021</v>
      </c>
      <c r="D1479" s="257" t="s">
        <v>44</v>
      </c>
      <c r="E1479" s="257" t="s">
        <v>41</v>
      </c>
      <c r="F1479" s="257" t="s">
        <v>14</v>
      </c>
      <c r="G1479" s="257" t="s">
        <v>42</v>
      </c>
      <c r="H1479" s="257">
        <v>11</v>
      </c>
    </row>
    <row r="1480" spans="2:8" ht="14.5" x14ac:dyDescent="0.35">
      <c r="B1480" s="1113" t="s">
        <v>1558</v>
      </c>
      <c r="C1480" s="1113">
        <v>2021</v>
      </c>
      <c r="D1480" s="257" t="s">
        <v>44</v>
      </c>
      <c r="E1480" s="257" t="s">
        <v>41</v>
      </c>
      <c r="F1480" s="257" t="s">
        <v>15</v>
      </c>
      <c r="G1480" s="257" t="s">
        <v>16</v>
      </c>
      <c r="H1480" s="257">
        <v>0</v>
      </c>
    </row>
    <row r="1481" spans="2:8" ht="14.5" x14ac:dyDescent="0.35">
      <c r="B1481" s="1113" t="s">
        <v>1558</v>
      </c>
      <c r="C1481" s="1113">
        <v>2021</v>
      </c>
      <c r="D1481" s="257" t="s">
        <v>44</v>
      </c>
      <c r="E1481" s="257" t="s">
        <v>41</v>
      </c>
      <c r="F1481" s="257" t="s">
        <v>15</v>
      </c>
      <c r="G1481" s="257" t="s">
        <v>42</v>
      </c>
      <c r="H1481" s="257">
        <v>0</v>
      </c>
    </row>
    <row r="1482" spans="2:8" ht="14.5" x14ac:dyDescent="0.35">
      <c r="B1482" s="1113" t="s">
        <v>1558</v>
      </c>
      <c r="C1482" s="1113">
        <v>2021</v>
      </c>
      <c r="D1482" s="257" t="s">
        <v>44</v>
      </c>
      <c r="E1482" s="257" t="s">
        <v>45</v>
      </c>
      <c r="F1482" s="257" t="s">
        <v>14</v>
      </c>
      <c r="G1482" s="257" t="s">
        <v>16</v>
      </c>
      <c r="H1482" s="257">
        <v>8</v>
      </c>
    </row>
    <row r="1483" spans="2:8" ht="14.5" x14ac:dyDescent="0.35">
      <c r="B1483" s="1113" t="s">
        <v>1558</v>
      </c>
      <c r="C1483" s="1113">
        <v>2021</v>
      </c>
      <c r="D1483" s="257" t="s">
        <v>44</v>
      </c>
      <c r="E1483" s="257" t="s">
        <v>45</v>
      </c>
      <c r="F1483" s="257" t="s">
        <v>14</v>
      </c>
      <c r="G1483" s="257" t="s">
        <v>42</v>
      </c>
      <c r="H1483" s="257">
        <v>8</v>
      </c>
    </row>
    <row r="1484" spans="2:8" ht="14.5" x14ac:dyDescent="0.35">
      <c r="B1484" s="1113" t="s">
        <v>1558</v>
      </c>
      <c r="C1484" s="1113">
        <v>2021</v>
      </c>
      <c r="D1484" s="257" t="s">
        <v>44</v>
      </c>
      <c r="E1484" s="257" t="s">
        <v>45</v>
      </c>
      <c r="F1484" s="257" t="s">
        <v>15</v>
      </c>
      <c r="G1484" s="257" t="s">
        <v>16</v>
      </c>
      <c r="H1484" s="257">
        <v>3</v>
      </c>
    </row>
    <row r="1485" spans="2:8" ht="14.5" x14ac:dyDescent="0.35">
      <c r="B1485" s="1113" t="s">
        <v>1558</v>
      </c>
      <c r="C1485" s="1113">
        <v>2021</v>
      </c>
      <c r="D1485" s="257" t="s">
        <v>44</v>
      </c>
      <c r="E1485" s="257" t="s">
        <v>45</v>
      </c>
      <c r="F1485" s="257" t="s">
        <v>15</v>
      </c>
      <c r="G1485" s="257" t="s">
        <v>42</v>
      </c>
      <c r="H1485" s="257">
        <v>0</v>
      </c>
    </row>
    <row r="1486" spans="2:8" ht="14.5" x14ac:dyDescent="0.35">
      <c r="B1486" s="1113" t="s">
        <v>1558</v>
      </c>
      <c r="C1486" s="1113">
        <v>2021</v>
      </c>
      <c r="D1486" s="257" t="s">
        <v>44</v>
      </c>
      <c r="E1486" s="257" t="s">
        <v>46</v>
      </c>
      <c r="F1486" s="257" t="s">
        <v>14</v>
      </c>
      <c r="G1486" s="257" t="s">
        <v>16</v>
      </c>
      <c r="H1486" s="257">
        <v>15</v>
      </c>
    </row>
    <row r="1487" spans="2:8" ht="14.5" x14ac:dyDescent="0.35">
      <c r="B1487" s="1113" t="s">
        <v>1558</v>
      </c>
      <c r="C1487" s="1113">
        <v>2021</v>
      </c>
      <c r="D1487" s="257" t="s">
        <v>44</v>
      </c>
      <c r="E1487" s="257" t="s">
        <v>46</v>
      </c>
      <c r="F1487" s="257" t="s">
        <v>14</v>
      </c>
      <c r="G1487" s="257" t="s">
        <v>42</v>
      </c>
      <c r="H1487" s="257">
        <v>0</v>
      </c>
    </row>
    <row r="1488" spans="2:8" ht="14.5" x14ac:dyDescent="0.35">
      <c r="B1488" s="1113" t="s">
        <v>1558</v>
      </c>
      <c r="C1488" s="1113">
        <v>2021</v>
      </c>
      <c r="D1488" s="257" t="s">
        <v>44</v>
      </c>
      <c r="E1488" s="257" t="s">
        <v>46</v>
      </c>
      <c r="F1488" s="257" t="s">
        <v>15</v>
      </c>
      <c r="G1488" s="257" t="s">
        <v>16</v>
      </c>
      <c r="H1488" s="257">
        <v>0</v>
      </c>
    </row>
    <row r="1489" spans="2:8" ht="14.5" x14ac:dyDescent="0.35">
      <c r="B1489" s="1113" t="s">
        <v>1558</v>
      </c>
      <c r="C1489" s="1113">
        <v>2021</v>
      </c>
      <c r="D1489" s="257" t="s">
        <v>44</v>
      </c>
      <c r="E1489" s="257" t="s">
        <v>46</v>
      </c>
      <c r="F1489" s="257" t="s">
        <v>15</v>
      </c>
      <c r="G1489" s="257" t="s">
        <v>42</v>
      </c>
      <c r="H1489" s="257">
        <v>0</v>
      </c>
    </row>
    <row r="1490" spans="2:8" ht="14.5" x14ac:dyDescent="0.35">
      <c r="B1490" s="1113" t="s">
        <v>1563</v>
      </c>
      <c r="C1490" s="1113">
        <v>2021</v>
      </c>
      <c r="D1490" s="257" t="s">
        <v>43</v>
      </c>
      <c r="E1490" s="257" t="s">
        <v>41</v>
      </c>
      <c r="F1490" s="257" t="s">
        <v>14</v>
      </c>
      <c r="G1490" s="257" t="s">
        <v>16</v>
      </c>
      <c r="H1490" s="257">
        <v>89</v>
      </c>
    </row>
    <row r="1491" spans="2:8" ht="14.5" x14ac:dyDescent="0.35">
      <c r="B1491" s="1113" t="s">
        <v>1563</v>
      </c>
      <c r="C1491" s="1113">
        <v>2021</v>
      </c>
      <c r="D1491" s="257" t="s">
        <v>43</v>
      </c>
      <c r="E1491" s="257" t="s">
        <v>41</v>
      </c>
      <c r="F1491" s="257" t="s">
        <v>14</v>
      </c>
      <c r="G1491" s="257" t="s">
        <v>42</v>
      </c>
      <c r="H1491" s="257">
        <v>0</v>
      </c>
    </row>
    <row r="1492" spans="2:8" ht="14.5" x14ac:dyDescent="0.35">
      <c r="B1492" s="1113" t="s">
        <v>1563</v>
      </c>
      <c r="C1492" s="1113">
        <v>2021</v>
      </c>
      <c r="D1492" s="257" t="s">
        <v>43</v>
      </c>
      <c r="E1492" s="257" t="s">
        <v>41</v>
      </c>
      <c r="F1492" s="257" t="s">
        <v>15</v>
      </c>
      <c r="G1492" s="257" t="s">
        <v>16</v>
      </c>
      <c r="H1492" s="257">
        <v>0</v>
      </c>
    </row>
    <row r="1493" spans="2:8" ht="14.5" x14ac:dyDescent="0.35">
      <c r="B1493" s="1113" t="s">
        <v>1563</v>
      </c>
      <c r="C1493" s="1113">
        <v>2021</v>
      </c>
      <c r="D1493" s="257" t="s">
        <v>43</v>
      </c>
      <c r="E1493" s="257" t="s">
        <v>41</v>
      </c>
      <c r="F1493" s="257" t="s">
        <v>15</v>
      </c>
      <c r="G1493" s="257" t="s">
        <v>42</v>
      </c>
      <c r="H1493" s="257">
        <v>0</v>
      </c>
    </row>
    <row r="1494" spans="2:8" ht="14.5" x14ac:dyDescent="0.35">
      <c r="B1494" s="1113" t="s">
        <v>1563</v>
      </c>
      <c r="C1494" s="1113">
        <v>2021</v>
      </c>
      <c r="D1494" s="257" t="s">
        <v>43</v>
      </c>
      <c r="E1494" s="257" t="s">
        <v>45</v>
      </c>
      <c r="F1494" s="257" t="s">
        <v>14</v>
      </c>
      <c r="G1494" s="257" t="s">
        <v>16</v>
      </c>
      <c r="H1494" s="257">
        <v>0</v>
      </c>
    </row>
    <row r="1495" spans="2:8" ht="14.5" x14ac:dyDescent="0.35">
      <c r="B1495" s="1113" t="s">
        <v>1563</v>
      </c>
      <c r="C1495" s="1113">
        <v>2021</v>
      </c>
      <c r="D1495" s="257" t="s">
        <v>43</v>
      </c>
      <c r="E1495" s="257" t="s">
        <v>45</v>
      </c>
      <c r="F1495" s="257" t="s">
        <v>14</v>
      </c>
      <c r="G1495" s="257" t="s">
        <v>42</v>
      </c>
      <c r="H1495" s="257">
        <v>0</v>
      </c>
    </row>
    <row r="1496" spans="2:8" ht="14.5" x14ac:dyDescent="0.35">
      <c r="B1496" s="1113" t="s">
        <v>1563</v>
      </c>
      <c r="C1496" s="1113">
        <v>2021</v>
      </c>
      <c r="D1496" s="257" t="s">
        <v>43</v>
      </c>
      <c r="E1496" s="257" t="s">
        <v>45</v>
      </c>
      <c r="F1496" s="257" t="s">
        <v>15</v>
      </c>
      <c r="G1496" s="257" t="s">
        <v>16</v>
      </c>
      <c r="H1496" s="257">
        <v>0</v>
      </c>
    </row>
    <row r="1497" spans="2:8" ht="14.5" x14ac:dyDescent="0.35">
      <c r="B1497" s="1113" t="s">
        <v>1563</v>
      </c>
      <c r="C1497" s="1113">
        <v>2021</v>
      </c>
      <c r="D1497" s="257" t="s">
        <v>43</v>
      </c>
      <c r="E1497" s="257" t="s">
        <v>45</v>
      </c>
      <c r="F1497" s="257" t="s">
        <v>15</v>
      </c>
      <c r="G1497" s="257" t="s">
        <v>42</v>
      </c>
      <c r="H1497" s="257">
        <v>0</v>
      </c>
    </row>
    <row r="1498" spans="2:8" ht="14.5" x14ac:dyDescent="0.35">
      <c r="B1498" s="1113" t="s">
        <v>1563</v>
      </c>
      <c r="C1498" s="1113">
        <v>2021</v>
      </c>
      <c r="D1498" s="257" t="s">
        <v>43</v>
      </c>
      <c r="E1498" s="257" t="s">
        <v>46</v>
      </c>
      <c r="F1498" s="257" t="s">
        <v>14</v>
      </c>
      <c r="G1498" s="257" t="s">
        <v>16</v>
      </c>
      <c r="H1498" s="257">
        <v>215</v>
      </c>
    </row>
    <row r="1499" spans="2:8" ht="14.5" x14ac:dyDescent="0.35">
      <c r="B1499" s="1113" t="s">
        <v>1563</v>
      </c>
      <c r="C1499" s="1113">
        <v>2021</v>
      </c>
      <c r="D1499" s="257" t="s">
        <v>43</v>
      </c>
      <c r="E1499" s="257" t="s">
        <v>46</v>
      </c>
      <c r="F1499" s="257" t="s">
        <v>14</v>
      </c>
      <c r="G1499" s="257" t="s">
        <v>42</v>
      </c>
      <c r="H1499" s="257">
        <v>0</v>
      </c>
    </row>
    <row r="1500" spans="2:8" ht="14.5" x14ac:dyDescent="0.35">
      <c r="B1500" s="1113" t="s">
        <v>1563</v>
      </c>
      <c r="C1500" s="1113">
        <v>2021</v>
      </c>
      <c r="D1500" s="257" t="s">
        <v>43</v>
      </c>
      <c r="E1500" s="257" t="s">
        <v>46</v>
      </c>
      <c r="F1500" s="257" t="s">
        <v>15</v>
      </c>
      <c r="G1500" s="257" t="s">
        <v>16</v>
      </c>
      <c r="H1500" s="257">
        <v>0</v>
      </c>
    </row>
    <row r="1501" spans="2:8" ht="14.5" x14ac:dyDescent="0.35">
      <c r="B1501" s="1113" t="s">
        <v>1563</v>
      </c>
      <c r="C1501" s="1113">
        <v>2021</v>
      </c>
      <c r="D1501" s="257" t="s">
        <v>43</v>
      </c>
      <c r="E1501" s="257" t="s">
        <v>46</v>
      </c>
      <c r="F1501" s="257" t="s">
        <v>15</v>
      </c>
      <c r="G1501" s="257" t="s">
        <v>42</v>
      </c>
      <c r="H1501" s="257">
        <v>0</v>
      </c>
    </row>
    <row r="1502" spans="2:8" ht="14.5" x14ac:dyDescent="0.35">
      <c r="B1502" s="1113" t="s">
        <v>1563</v>
      </c>
      <c r="C1502" s="1113">
        <v>2021</v>
      </c>
      <c r="D1502" s="257" t="s">
        <v>44</v>
      </c>
      <c r="E1502" s="257" t="s">
        <v>41</v>
      </c>
      <c r="F1502" s="257" t="s">
        <v>14</v>
      </c>
      <c r="G1502" s="257" t="s">
        <v>16</v>
      </c>
      <c r="H1502" s="257">
        <v>50</v>
      </c>
    </row>
    <row r="1503" spans="2:8" ht="14.5" x14ac:dyDescent="0.35">
      <c r="B1503" s="1113" t="s">
        <v>1563</v>
      </c>
      <c r="C1503" s="1113">
        <v>2021</v>
      </c>
      <c r="D1503" s="257" t="s">
        <v>44</v>
      </c>
      <c r="E1503" s="257" t="s">
        <v>41</v>
      </c>
      <c r="F1503" s="257" t="s">
        <v>14</v>
      </c>
      <c r="G1503" s="257" t="s">
        <v>42</v>
      </c>
      <c r="H1503" s="257">
        <v>13</v>
      </c>
    </row>
    <row r="1504" spans="2:8" ht="14.5" x14ac:dyDescent="0.35">
      <c r="B1504" s="1113" t="s">
        <v>1563</v>
      </c>
      <c r="C1504" s="1113">
        <v>2021</v>
      </c>
      <c r="D1504" s="257" t="s">
        <v>44</v>
      </c>
      <c r="E1504" s="257" t="s">
        <v>41</v>
      </c>
      <c r="F1504" s="257" t="s">
        <v>15</v>
      </c>
      <c r="G1504" s="257" t="s">
        <v>16</v>
      </c>
      <c r="H1504" s="257">
        <v>0</v>
      </c>
    </row>
    <row r="1505" spans="2:8" ht="14.5" x14ac:dyDescent="0.35">
      <c r="B1505" s="1113" t="s">
        <v>1563</v>
      </c>
      <c r="C1505" s="1113">
        <v>2021</v>
      </c>
      <c r="D1505" s="257" t="s">
        <v>44</v>
      </c>
      <c r="E1505" s="257" t="s">
        <v>41</v>
      </c>
      <c r="F1505" s="257" t="s">
        <v>15</v>
      </c>
      <c r="G1505" s="257" t="s">
        <v>42</v>
      </c>
      <c r="H1505" s="257">
        <v>0</v>
      </c>
    </row>
    <row r="1506" spans="2:8" ht="14.5" x14ac:dyDescent="0.35">
      <c r="B1506" s="1113" t="s">
        <v>1563</v>
      </c>
      <c r="C1506" s="1113">
        <v>2021</v>
      </c>
      <c r="D1506" s="257" t="s">
        <v>44</v>
      </c>
      <c r="E1506" s="257" t="s">
        <v>45</v>
      </c>
      <c r="F1506" s="257" t="s">
        <v>14</v>
      </c>
      <c r="G1506" s="257" t="s">
        <v>16</v>
      </c>
      <c r="H1506" s="257">
        <v>0</v>
      </c>
    </row>
    <row r="1507" spans="2:8" ht="14.5" x14ac:dyDescent="0.35">
      <c r="B1507" s="1113" t="s">
        <v>1563</v>
      </c>
      <c r="C1507" s="1113">
        <v>2021</v>
      </c>
      <c r="D1507" s="257" t="s">
        <v>44</v>
      </c>
      <c r="E1507" s="257" t="s">
        <v>45</v>
      </c>
      <c r="F1507" s="257" t="s">
        <v>14</v>
      </c>
      <c r="G1507" s="257" t="s">
        <v>42</v>
      </c>
      <c r="H1507" s="257">
        <v>2</v>
      </c>
    </row>
    <row r="1508" spans="2:8" ht="14.5" x14ac:dyDescent="0.35">
      <c r="B1508" s="1113" t="s">
        <v>1563</v>
      </c>
      <c r="C1508" s="1113">
        <v>2021</v>
      </c>
      <c r="D1508" s="257" t="s">
        <v>44</v>
      </c>
      <c r="E1508" s="257" t="s">
        <v>45</v>
      </c>
      <c r="F1508" s="257" t="s">
        <v>15</v>
      </c>
      <c r="G1508" s="257" t="s">
        <v>16</v>
      </c>
      <c r="H1508" s="257">
        <v>0</v>
      </c>
    </row>
    <row r="1509" spans="2:8" ht="14.5" x14ac:dyDescent="0.35">
      <c r="B1509" s="1113" t="s">
        <v>1563</v>
      </c>
      <c r="C1509" s="1113">
        <v>2021</v>
      </c>
      <c r="D1509" s="257" t="s">
        <v>44</v>
      </c>
      <c r="E1509" s="257" t="s">
        <v>45</v>
      </c>
      <c r="F1509" s="257" t="s">
        <v>15</v>
      </c>
      <c r="G1509" s="257" t="s">
        <v>42</v>
      </c>
      <c r="H1509" s="257">
        <v>0</v>
      </c>
    </row>
    <row r="1510" spans="2:8" ht="14.5" x14ac:dyDescent="0.35">
      <c r="B1510" s="1113" t="s">
        <v>1563</v>
      </c>
      <c r="C1510" s="1113">
        <v>2021</v>
      </c>
      <c r="D1510" s="257" t="s">
        <v>44</v>
      </c>
      <c r="E1510" s="257" t="s">
        <v>46</v>
      </c>
      <c r="F1510" s="257" t="s">
        <v>14</v>
      </c>
      <c r="G1510" s="257" t="s">
        <v>16</v>
      </c>
      <c r="H1510" s="257">
        <v>23</v>
      </c>
    </row>
    <row r="1511" spans="2:8" ht="14.5" x14ac:dyDescent="0.35">
      <c r="B1511" s="1113" t="s">
        <v>1563</v>
      </c>
      <c r="C1511" s="1113">
        <v>2021</v>
      </c>
      <c r="D1511" s="257" t="s">
        <v>44</v>
      </c>
      <c r="E1511" s="257" t="s">
        <v>46</v>
      </c>
      <c r="F1511" s="257" t="s">
        <v>14</v>
      </c>
      <c r="G1511" s="257" t="s">
        <v>42</v>
      </c>
      <c r="H1511" s="257">
        <v>6</v>
      </c>
    </row>
    <row r="1512" spans="2:8" ht="14.5" x14ac:dyDescent="0.35">
      <c r="B1512" s="1113" t="s">
        <v>1563</v>
      </c>
      <c r="C1512" s="1113">
        <v>2021</v>
      </c>
      <c r="D1512" s="257" t="s">
        <v>44</v>
      </c>
      <c r="E1512" s="257" t="s">
        <v>46</v>
      </c>
      <c r="F1512" s="257" t="s">
        <v>15</v>
      </c>
      <c r="G1512" s="257" t="s">
        <v>16</v>
      </c>
      <c r="H1512" s="257">
        <v>0</v>
      </c>
    </row>
    <row r="1513" spans="2:8" ht="14.5" x14ac:dyDescent="0.35">
      <c r="B1513" s="1113" t="s">
        <v>1563</v>
      </c>
      <c r="C1513" s="1113">
        <v>2021</v>
      </c>
      <c r="D1513" s="257" t="s">
        <v>44</v>
      </c>
      <c r="E1513" s="257" t="s">
        <v>46</v>
      </c>
      <c r="F1513" s="257" t="s">
        <v>15</v>
      </c>
      <c r="G1513" s="257" t="s">
        <v>42</v>
      </c>
      <c r="H1513" s="257">
        <v>0</v>
      </c>
    </row>
    <row r="1514" spans="2:8" ht="14.5" x14ac:dyDescent="0.35">
      <c r="B1514" s="1113" t="s">
        <v>1571</v>
      </c>
      <c r="C1514" s="1113">
        <v>2021</v>
      </c>
      <c r="D1514" s="257" t="s">
        <v>43</v>
      </c>
      <c r="E1514" s="257" t="s">
        <v>41</v>
      </c>
      <c r="F1514" s="257" t="s">
        <v>14</v>
      </c>
      <c r="G1514" s="257" t="s">
        <v>16</v>
      </c>
      <c r="H1514" s="257">
        <v>5</v>
      </c>
    </row>
    <row r="1515" spans="2:8" ht="14.5" x14ac:dyDescent="0.35">
      <c r="B1515" s="1113" t="s">
        <v>1571</v>
      </c>
      <c r="C1515" s="1113">
        <v>2021</v>
      </c>
      <c r="D1515" s="257" t="s">
        <v>43</v>
      </c>
      <c r="E1515" s="257" t="s">
        <v>41</v>
      </c>
      <c r="F1515" s="257" t="s">
        <v>14</v>
      </c>
      <c r="G1515" s="257" t="s">
        <v>42</v>
      </c>
      <c r="H1515" s="257">
        <v>0</v>
      </c>
    </row>
    <row r="1516" spans="2:8" ht="14.5" x14ac:dyDescent="0.35">
      <c r="B1516" s="1113" t="s">
        <v>1571</v>
      </c>
      <c r="C1516" s="1113">
        <v>2021</v>
      </c>
      <c r="D1516" s="257" t="s">
        <v>43</v>
      </c>
      <c r="E1516" s="257" t="s">
        <v>41</v>
      </c>
      <c r="F1516" s="257" t="s">
        <v>15</v>
      </c>
      <c r="G1516" s="257" t="s">
        <v>16</v>
      </c>
      <c r="H1516" s="257">
        <v>0</v>
      </c>
    </row>
    <row r="1517" spans="2:8" ht="14.5" x14ac:dyDescent="0.35">
      <c r="B1517" s="1113" t="s">
        <v>1571</v>
      </c>
      <c r="C1517" s="1113">
        <v>2021</v>
      </c>
      <c r="D1517" s="257" t="s">
        <v>43</v>
      </c>
      <c r="E1517" s="257" t="s">
        <v>41</v>
      </c>
      <c r="F1517" s="257" t="s">
        <v>15</v>
      </c>
      <c r="G1517" s="257" t="s">
        <v>42</v>
      </c>
      <c r="H1517" s="257">
        <v>0</v>
      </c>
    </row>
    <row r="1518" spans="2:8" ht="14.5" x14ac:dyDescent="0.35">
      <c r="B1518" s="1113" t="s">
        <v>1571</v>
      </c>
      <c r="C1518" s="1113">
        <v>2021</v>
      </c>
      <c r="D1518" s="257" t="s">
        <v>43</v>
      </c>
      <c r="E1518" s="257" t="s">
        <v>45</v>
      </c>
      <c r="F1518" s="257" t="s">
        <v>14</v>
      </c>
      <c r="G1518" s="257" t="s">
        <v>16</v>
      </c>
      <c r="H1518" s="257">
        <v>0</v>
      </c>
    </row>
    <row r="1519" spans="2:8" ht="14.5" x14ac:dyDescent="0.35">
      <c r="B1519" s="1113" t="s">
        <v>1571</v>
      </c>
      <c r="C1519" s="1113">
        <v>2021</v>
      </c>
      <c r="D1519" s="257" t="s">
        <v>43</v>
      </c>
      <c r="E1519" s="257" t="s">
        <v>45</v>
      </c>
      <c r="F1519" s="257" t="s">
        <v>14</v>
      </c>
      <c r="G1519" s="257" t="s">
        <v>42</v>
      </c>
      <c r="H1519" s="257">
        <v>0</v>
      </c>
    </row>
    <row r="1520" spans="2:8" ht="14.5" x14ac:dyDescent="0.35">
      <c r="B1520" s="1113" t="s">
        <v>1571</v>
      </c>
      <c r="C1520" s="1113">
        <v>2021</v>
      </c>
      <c r="D1520" s="257" t="s">
        <v>43</v>
      </c>
      <c r="E1520" s="257" t="s">
        <v>45</v>
      </c>
      <c r="F1520" s="257" t="s">
        <v>15</v>
      </c>
      <c r="G1520" s="257" t="s">
        <v>16</v>
      </c>
      <c r="H1520" s="257">
        <v>0</v>
      </c>
    </row>
    <row r="1521" spans="2:8" ht="14.5" x14ac:dyDescent="0.35">
      <c r="B1521" s="1113" t="s">
        <v>1571</v>
      </c>
      <c r="C1521" s="1113">
        <v>2021</v>
      </c>
      <c r="D1521" s="257" t="s">
        <v>43</v>
      </c>
      <c r="E1521" s="257" t="s">
        <v>45</v>
      </c>
      <c r="F1521" s="257" t="s">
        <v>15</v>
      </c>
      <c r="G1521" s="257" t="s">
        <v>42</v>
      </c>
      <c r="H1521" s="257">
        <v>0</v>
      </c>
    </row>
    <row r="1522" spans="2:8" ht="14.5" x14ac:dyDescent="0.35">
      <c r="B1522" s="1113" t="s">
        <v>1571</v>
      </c>
      <c r="C1522" s="1113">
        <v>2021</v>
      </c>
      <c r="D1522" s="257" t="s">
        <v>43</v>
      </c>
      <c r="E1522" s="257" t="s">
        <v>46</v>
      </c>
      <c r="F1522" s="257" t="s">
        <v>14</v>
      </c>
      <c r="G1522" s="257" t="s">
        <v>16</v>
      </c>
      <c r="H1522" s="257">
        <v>15</v>
      </c>
    </row>
    <row r="1523" spans="2:8" ht="14.5" x14ac:dyDescent="0.35">
      <c r="B1523" s="1113" t="s">
        <v>1571</v>
      </c>
      <c r="C1523" s="1113">
        <v>2021</v>
      </c>
      <c r="D1523" s="257" t="s">
        <v>43</v>
      </c>
      <c r="E1523" s="257" t="s">
        <v>46</v>
      </c>
      <c r="F1523" s="257" t="s">
        <v>14</v>
      </c>
      <c r="G1523" s="257" t="s">
        <v>42</v>
      </c>
      <c r="H1523" s="257">
        <v>2</v>
      </c>
    </row>
    <row r="1524" spans="2:8" ht="14.5" x14ac:dyDescent="0.35">
      <c r="B1524" s="1113" t="s">
        <v>1571</v>
      </c>
      <c r="C1524" s="1113">
        <v>2021</v>
      </c>
      <c r="D1524" s="257" t="s">
        <v>43</v>
      </c>
      <c r="E1524" s="257" t="s">
        <v>46</v>
      </c>
      <c r="F1524" s="257" t="s">
        <v>15</v>
      </c>
      <c r="G1524" s="257" t="s">
        <v>16</v>
      </c>
      <c r="H1524" s="257">
        <v>0</v>
      </c>
    </row>
    <row r="1525" spans="2:8" ht="14.5" x14ac:dyDescent="0.35">
      <c r="B1525" s="1113" t="s">
        <v>1571</v>
      </c>
      <c r="C1525" s="1113">
        <v>2021</v>
      </c>
      <c r="D1525" s="257" t="s">
        <v>43</v>
      </c>
      <c r="E1525" s="257" t="s">
        <v>46</v>
      </c>
      <c r="F1525" s="257" t="s">
        <v>15</v>
      </c>
      <c r="G1525" s="257" t="s">
        <v>42</v>
      </c>
      <c r="H1525" s="257">
        <v>0</v>
      </c>
    </row>
    <row r="1526" spans="2:8" ht="14.5" x14ac:dyDescent="0.35">
      <c r="B1526" s="1113" t="s">
        <v>1571</v>
      </c>
      <c r="C1526" s="1113">
        <v>2021</v>
      </c>
      <c r="D1526" s="257" t="s">
        <v>44</v>
      </c>
      <c r="E1526" s="257" t="s">
        <v>41</v>
      </c>
      <c r="F1526" s="257" t="s">
        <v>14</v>
      </c>
      <c r="G1526" s="257" t="s">
        <v>16</v>
      </c>
      <c r="H1526" s="257">
        <v>8</v>
      </c>
    </row>
    <row r="1527" spans="2:8" ht="14.5" x14ac:dyDescent="0.35">
      <c r="B1527" s="1113" t="s">
        <v>1571</v>
      </c>
      <c r="C1527" s="1113">
        <v>2021</v>
      </c>
      <c r="D1527" s="257" t="s">
        <v>44</v>
      </c>
      <c r="E1527" s="257" t="s">
        <v>41</v>
      </c>
      <c r="F1527" s="257" t="s">
        <v>14</v>
      </c>
      <c r="G1527" s="257" t="s">
        <v>42</v>
      </c>
      <c r="H1527" s="257">
        <v>5</v>
      </c>
    </row>
    <row r="1528" spans="2:8" ht="14.5" x14ac:dyDescent="0.35">
      <c r="B1528" s="1113" t="s">
        <v>1571</v>
      </c>
      <c r="C1528" s="1113">
        <v>2021</v>
      </c>
      <c r="D1528" s="257" t="s">
        <v>44</v>
      </c>
      <c r="E1528" s="257" t="s">
        <v>41</v>
      </c>
      <c r="F1528" s="257" t="s">
        <v>15</v>
      </c>
      <c r="G1528" s="257" t="s">
        <v>16</v>
      </c>
      <c r="H1528" s="257">
        <v>0</v>
      </c>
    </row>
    <row r="1529" spans="2:8" ht="14.5" x14ac:dyDescent="0.35">
      <c r="B1529" s="1113" t="s">
        <v>1571</v>
      </c>
      <c r="C1529" s="1113">
        <v>2021</v>
      </c>
      <c r="D1529" s="257" t="s">
        <v>44</v>
      </c>
      <c r="E1529" s="257" t="s">
        <v>41</v>
      </c>
      <c r="F1529" s="257" t="s">
        <v>15</v>
      </c>
      <c r="G1529" s="257" t="s">
        <v>42</v>
      </c>
      <c r="H1529" s="257">
        <v>0</v>
      </c>
    </row>
    <row r="1530" spans="2:8" ht="14.5" x14ac:dyDescent="0.35">
      <c r="B1530" s="1113" t="s">
        <v>1571</v>
      </c>
      <c r="C1530" s="1113">
        <v>2021</v>
      </c>
      <c r="D1530" s="257" t="s">
        <v>44</v>
      </c>
      <c r="E1530" s="257" t="s">
        <v>45</v>
      </c>
      <c r="F1530" s="257" t="s">
        <v>14</v>
      </c>
      <c r="G1530" s="257" t="s">
        <v>16</v>
      </c>
      <c r="H1530" s="257">
        <v>3</v>
      </c>
    </row>
    <row r="1531" spans="2:8" ht="14.5" x14ac:dyDescent="0.35">
      <c r="B1531" s="1113" t="s">
        <v>1571</v>
      </c>
      <c r="C1531" s="1113">
        <v>2021</v>
      </c>
      <c r="D1531" s="257" t="s">
        <v>44</v>
      </c>
      <c r="E1531" s="257" t="s">
        <v>45</v>
      </c>
      <c r="F1531" s="257" t="s">
        <v>14</v>
      </c>
      <c r="G1531" s="257" t="s">
        <v>42</v>
      </c>
      <c r="H1531" s="257">
        <v>0</v>
      </c>
    </row>
    <row r="1532" spans="2:8" ht="14.5" x14ac:dyDescent="0.35">
      <c r="B1532" s="1113" t="s">
        <v>1571</v>
      </c>
      <c r="C1532" s="1113">
        <v>2021</v>
      </c>
      <c r="D1532" s="257" t="s">
        <v>44</v>
      </c>
      <c r="E1532" s="257" t="s">
        <v>45</v>
      </c>
      <c r="F1532" s="257" t="s">
        <v>15</v>
      </c>
      <c r="G1532" s="257" t="s">
        <v>16</v>
      </c>
      <c r="H1532" s="257">
        <v>0</v>
      </c>
    </row>
    <row r="1533" spans="2:8" ht="14.5" x14ac:dyDescent="0.35">
      <c r="B1533" s="1113" t="s">
        <v>1571</v>
      </c>
      <c r="C1533" s="1113">
        <v>2021</v>
      </c>
      <c r="D1533" s="257" t="s">
        <v>44</v>
      </c>
      <c r="E1533" s="257" t="s">
        <v>45</v>
      </c>
      <c r="F1533" s="257" t="s">
        <v>15</v>
      </c>
      <c r="G1533" s="257" t="s">
        <v>42</v>
      </c>
      <c r="H1533" s="257">
        <v>0</v>
      </c>
    </row>
    <row r="1534" spans="2:8" ht="14.5" x14ac:dyDescent="0.35">
      <c r="B1534" s="1113" t="s">
        <v>1571</v>
      </c>
      <c r="C1534" s="1113">
        <v>2021</v>
      </c>
      <c r="D1534" s="257" t="s">
        <v>44</v>
      </c>
      <c r="E1534" s="257" t="s">
        <v>46</v>
      </c>
      <c r="F1534" s="257" t="s">
        <v>14</v>
      </c>
      <c r="G1534" s="257" t="s">
        <v>16</v>
      </c>
      <c r="H1534" s="257">
        <v>5</v>
      </c>
    </row>
    <row r="1535" spans="2:8" ht="14.5" x14ac:dyDescent="0.35">
      <c r="B1535" s="1113" t="s">
        <v>1571</v>
      </c>
      <c r="C1535" s="1113">
        <v>2021</v>
      </c>
      <c r="D1535" s="257" t="s">
        <v>44</v>
      </c>
      <c r="E1535" s="257" t="s">
        <v>46</v>
      </c>
      <c r="F1535" s="257" t="s">
        <v>14</v>
      </c>
      <c r="G1535" s="257" t="s">
        <v>42</v>
      </c>
      <c r="H1535" s="257">
        <v>1</v>
      </c>
    </row>
    <row r="1536" spans="2:8" ht="14.5" x14ac:dyDescent="0.35">
      <c r="B1536" s="1113" t="s">
        <v>1571</v>
      </c>
      <c r="C1536" s="1113">
        <v>2021</v>
      </c>
      <c r="D1536" s="257" t="s">
        <v>44</v>
      </c>
      <c r="E1536" s="257" t="s">
        <v>46</v>
      </c>
      <c r="F1536" s="257" t="s">
        <v>15</v>
      </c>
      <c r="G1536" s="257" t="s">
        <v>16</v>
      </c>
      <c r="H1536" s="257">
        <v>0</v>
      </c>
    </row>
    <row r="1537" spans="2:8" ht="14.5" x14ac:dyDescent="0.35">
      <c r="B1537" s="1113" t="s">
        <v>1571</v>
      </c>
      <c r="C1537" s="1113">
        <v>2021</v>
      </c>
      <c r="D1537" s="257" t="s">
        <v>44</v>
      </c>
      <c r="E1537" s="257" t="s">
        <v>46</v>
      </c>
      <c r="F1537" s="257" t="s">
        <v>15</v>
      </c>
      <c r="G1537" s="257" t="s">
        <v>42</v>
      </c>
      <c r="H1537" s="257">
        <v>0</v>
      </c>
    </row>
    <row r="1538" spans="2:8" ht="14.5" x14ac:dyDescent="0.35">
      <c r="B1538" s="1113" t="s">
        <v>1579</v>
      </c>
      <c r="C1538" s="1113">
        <v>2021</v>
      </c>
      <c r="D1538" s="257" t="s">
        <v>43</v>
      </c>
      <c r="E1538" s="257" t="s">
        <v>41</v>
      </c>
      <c r="F1538" s="257" t="s">
        <v>14</v>
      </c>
      <c r="G1538" s="257" t="s">
        <v>16</v>
      </c>
      <c r="H1538" s="257">
        <v>6</v>
      </c>
    </row>
    <row r="1539" spans="2:8" ht="14.5" x14ac:dyDescent="0.35">
      <c r="B1539" s="1113" t="s">
        <v>1579</v>
      </c>
      <c r="C1539" s="1113">
        <v>2021</v>
      </c>
      <c r="D1539" s="257" t="s">
        <v>43</v>
      </c>
      <c r="E1539" s="257" t="s">
        <v>41</v>
      </c>
      <c r="F1539" s="257" t="s">
        <v>14</v>
      </c>
      <c r="G1539" s="257" t="s">
        <v>42</v>
      </c>
      <c r="H1539" s="257">
        <v>0</v>
      </c>
    </row>
    <row r="1540" spans="2:8" ht="14.5" x14ac:dyDescent="0.35">
      <c r="B1540" s="1113" t="s">
        <v>1579</v>
      </c>
      <c r="C1540" s="1113">
        <v>2021</v>
      </c>
      <c r="D1540" s="257" t="s">
        <v>43</v>
      </c>
      <c r="E1540" s="257" t="s">
        <v>41</v>
      </c>
      <c r="F1540" s="257" t="s">
        <v>15</v>
      </c>
      <c r="G1540" s="257" t="s">
        <v>16</v>
      </c>
      <c r="H1540" s="257">
        <v>0</v>
      </c>
    </row>
    <row r="1541" spans="2:8" ht="14.5" x14ac:dyDescent="0.35">
      <c r="B1541" s="1113" t="s">
        <v>1579</v>
      </c>
      <c r="C1541" s="1113">
        <v>2021</v>
      </c>
      <c r="D1541" s="257" t="s">
        <v>43</v>
      </c>
      <c r="E1541" s="257" t="s">
        <v>41</v>
      </c>
      <c r="F1541" s="257" t="s">
        <v>15</v>
      </c>
      <c r="G1541" s="257" t="s">
        <v>42</v>
      </c>
      <c r="H1541" s="257">
        <v>0</v>
      </c>
    </row>
    <row r="1542" spans="2:8" ht="14.5" x14ac:dyDescent="0.35">
      <c r="B1542" s="1113" t="s">
        <v>1579</v>
      </c>
      <c r="C1542" s="1113">
        <v>2021</v>
      </c>
      <c r="D1542" s="257" t="s">
        <v>43</v>
      </c>
      <c r="E1542" s="257" t="s">
        <v>45</v>
      </c>
      <c r="F1542" s="257" t="s">
        <v>14</v>
      </c>
      <c r="G1542" s="257" t="s">
        <v>16</v>
      </c>
      <c r="H1542" s="257">
        <v>10</v>
      </c>
    </row>
    <row r="1543" spans="2:8" ht="14.5" x14ac:dyDescent="0.35">
      <c r="B1543" s="1113" t="s">
        <v>1579</v>
      </c>
      <c r="C1543" s="1113">
        <v>2021</v>
      </c>
      <c r="D1543" s="257" t="s">
        <v>43</v>
      </c>
      <c r="E1543" s="257" t="s">
        <v>45</v>
      </c>
      <c r="F1543" s="257" t="s">
        <v>14</v>
      </c>
      <c r="G1543" s="257" t="s">
        <v>42</v>
      </c>
      <c r="H1543" s="257">
        <v>0</v>
      </c>
    </row>
    <row r="1544" spans="2:8" ht="14.5" x14ac:dyDescent="0.35">
      <c r="B1544" s="1113" t="s">
        <v>1579</v>
      </c>
      <c r="C1544" s="1113">
        <v>2021</v>
      </c>
      <c r="D1544" s="257" t="s">
        <v>43</v>
      </c>
      <c r="E1544" s="257" t="s">
        <v>45</v>
      </c>
      <c r="F1544" s="257" t="s">
        <v>15</v>
      </c>
      <c r="G1544" s="257" t="s">
        <v>16</v>
      </c>
      <c r="H1544" s="257">
        <v>0</v>
      </c>
    </row>
    <row r="1545" spans="2:8" ht="14.5" x14ac:dyDescent="0.35">
      <c r="B1545" s="1113" t="s">
        <v>1579</v>
      </c>
      <c r="C1545" s="1113">
        <v>2021</v>
      </c>
      <c r="D1545" s="257" t="s">
        <v>43</v>
      </c>
      <c r="E1545" s="257" t="s">
        <v>45</v>
      </c>
      <c r="F1545" s="257" t="s">
        <v>15</v>
      </c>
      <c r="G1545" s="257" t="s">
        <v>42</v>
      </c>
      <c r="H1545" s="257">
        <v>0</v>
      </c>
    </row>
    <row r="1546" spans="2:8" ht="14.5" x14ac:dyDescent="0.35">
      <c r="B1546" s="1113" t="s">
        <v>1579</v>
      </c>
      <c r="C1546" s="1113">
        <v>2021</v>
      </c>
      <c r="D1546" s="257" t="s">
        <v>43</v>
      </c>
      <c r="E1546" s="257" t="s">
        <v>46</v>
      </c>
      <c r="F1546" s="257" t="s">
        <v>14</v>
      </c>
      <c r="G1546" s="257" t="s">
        <v>16</v>
      </c>
      <c r="H1546" s="257">
        <v>0</v>
      </c>
    </row>
    <row r="1547" spans="2:8" ht="14.5" x14ac:dyDescent="0.35">
      <c r="B1547" s="1113" t="s">
        <v>1579</v>
      </c>
      <c r="C1547" s="1113">
        <v>2021</v>
      </c>
      <c r="D1547" s="257" t="s">
        <v>43</v>
      </c>
      <c r="E1547" s="257" t="s">
        <v>46</v>
      </c>
      <c r="F1547" s="257" t="s">
        <v>14</v>
      </c>
      <c r="G1547" s="257" t="s">
        <v>42</v>
      </c>
      <c r="H1547" s="257">
        <v>0</v>
      </c>
    </row>
    <row r="1548" spans="2:8" ht="14.5" x14ac:dyDescent="0.35">
      <c r="B1548" s="1113" t="s">
        <v>1579</v>
      </c>
      <c r="C1548" s="1113">
        <v>2021</v>
      </c>
      <c r="D1548" s="257" t="s">
        <v>43</v>
      </c>
      <c r="E1548" s="257" t="s">
        <v>46</v>
      </c>
      <c r="F1548" s="257" t="s">
        <v>15</v>
      </c>
      <c r="G1548" s="257" t="s">
        <v>16</v>
      </c>
      <c r="H1548" s="257">
        <v>0</v>
      </c>
    </row>
    <row r="1549" spans="2:8" ht="14.5" x14ac:dyDescent="0.35">
      <c r="B1549" s="1113" t="s">
        <v>1579</v>
      </c>
      <c r="C1549" s="1113">
        <v>2021</v>
      </c>
      <c r="D1549" s="257" t="s">
        <v>43</v>
      </c>
      <c r="E1549" s="257" t="s">
        <v>46</v>
      </c>
      <c r="F1549" s="257" t="s">
        <v>15</v>
      </c>
      <c r="G1549" s="257" t="s">
        <v>42</v>
      </c>
      <c r="H1549" s="257">
        <v>0</v>
      </c>
    </row>
    <row r="1550" spans="2:8" ht="14.5" x14ac:dyDescent="0.35">
      <c r="B1550" s="1113" t="s">
        <v>1579</v>
      </c>
      <c r="C1550" s="1113">
        <v>2021</v>
      </c>
      <c r="D1550" s="257" t="s">
        <v>44</v>
      </c>
      <c r="E1550" s="257" t="s">
        <v>41</v>
      </c>
      <c r="F1550" s="257" t="s">
        <v>14</v>
      </c>
      <c r="G1550" s="257" t="s">
        <v>16</v>
      </c>
      <c r="H1550" s="257">
        <v>12</v>
      </c>
    </row>
    <row r="1551" spans="2:8" ht="14.5" x14ac:dyDescent="0.35">
      <c r="B1551" s="1113" t="s">
        <v>1579</v>
      </c>
      <c r="C1551" s="1113">
        <v>2021</v>
      </c>
      <c r="D1551" s="257" t="s">
        <v>44</v>
      </c>
      <c r="E1551" s="257" t="s">
        <v>41</v>
      </c>
      <c r="F1551" s="257" t="s">
        <v>14</v>
      </c>
      <c r="G1551" s="257" t="s">
        <v>42</v>
      </c>
      <c r="H1551" s="257">
        <v>4</v>
      </c>
    </row>
    <row r="1552" spans="2:8" ht="14.5" x14ac:dyDescent="0.35">
      <c r="B1552" s="1113" t="s">
        <v>1579</v>
      </c>
      <c r="C1552" s="1113">
        <v>2021</v>
      </c>
      <c r="D1552" s="257" t="s">
        <v>44</v>
      </c>
      <c r="E1552" s="257" t="s">
        <v>41</v>
      </c>
      <c r="F1552" s="257" t="s">
        <v>15</v>
      </c>
      <c r="G1552" s="257" t="s">
        <v>16</v>
      </c>
      <c r="H1552" s="257">
        <v>1</v>
      </c>
    </row>
    <row r="1553" spans="2:8" ht="14.5" x14ac:dyDescent="0.35">
      <c r="B1553" s="1113" t="s">
        <v>1579</v>
      </c>
      <c r="C1553" s="1113">
        <v>2021</v>
      </c>
      <c r="D1553" s="257" t="s">
        <v>44</v>
      </c>
      <c r="E1553" s="257" t="s">
        <v>41</v>
      </c>
      <c r="F1553" s="257" t="s">
        <v>15</v>
      </c>
      <c r="G1553" s="257" t="s">
        <v>42</v>
      </c>
      <c r="H1553" s="257">
        <v>0</v>
      </c>
    </row>
    <row r="1554" spans="2:8" ht="14.5" x14ac:dyDescent="0.35">
      <c r="B1554" s="1113" t="s">
        <v>1579</v>
      </c>
      <c r="C1554" s="1113">
        <v>2021</v>
      </c>
      <c r="D1554" s="257" t="s">
        <v>44</v>
      </c>
      <c r="E1554" s="257" t="s">
        <v>45</v>
      </c>
      <c r="F1554" s="257" t="s">
        <v>14</v>
      </c>
      <c r="G1554" s="257" t="s">
        <v>16</v>
      </c>
      <c r="H1554" s="257">
        <v>7</v>
      </c>
    </row>
    <row r="1555" spans="2:8" ht="14.5" x14ac:dyDescent="0.35">
      <c r="B1555" s="1113" t="s">
        <v>1579</v>
      </c>
      <c r="C1555" s="1113">
        <v>2021</v>
      </c>
      <c r="D1555" s="257" t="s">
        <v>44</v>
      </c>
      <c r="E1555" s="257" t="s">
        <v>45</v>
      </c>
      <c r="F1555" s="257" t="s">
        <v>14</v>
      </c>
      <c r="G1555" s="257" t="s">
        <v>42</v>
      </c>
      <c r="H1555" s="257">
        <v>4</v>
      </c>
    </row>
    <row r="1556" spans="2:8" ht="14.5" x14ac:dyDescent="0.35">
      <c r="B1556" s="1113" t="s">
        <v>1579</v>
      </c>
      <c r="C1556" s="1113">
        <v>2021</v>
      </c>
      <c r="D1556" s="257" t="s">
        <v>44</v>
      </c>
      <c r="E1556" s="257" t="s">
        <v>45</v>
      </c>
      <c r="F1556" s="257" t="s">
        <v>15</v>
      </c>
      <c r="G1556" s="257" t="s">
        <v>16</v>
      </c>
      <c r="H1556" s="257">
        <v>0</v>
      </c>
    </row>
    <row r="1557" spans="2:8" ht="14.5" x14ac:dyDescent="0.35">
      <c r="B1557" s="1113" t="s">
        <v>1579</v>
      </c>
      <c r="C1557" s="1113">
        <v>2021</v>
      </c>
      <c r="D1557" s="257" t="s">
        <v>44</v>
      </c>
      <c r="E1557" s="257" t="s">
        <v>45</v>
      </c>
      <c r="F1557" s="257" t="s">
        <v>15</v>
      </c>
      <c r="G1557" s="257" t="s">
        <v>42</v>
      </c>
      <c r="H1557" s="257">
        <v>0</v>
      </c>
    </row>
    <row r="1558" spans="2:8" ht="14.5" x14ac:dyDescent="0.35">
      <c r="B1558" s="1113" t="s">
        <v>1579</v>
      </c>
      <c r="C1558" s="1113">
        <v>2021</v>
      </c>
      <c r="D1558" s="257" t="s">
        <v>44</v>
      </c>
      <c r="E1558" s="257" t="s">
        <v>46</v>
      </c>
      <c r="F1558" s="257" t="s">
        <v>14</v>
      </c>
      <c r="G1558" s="257" t="s">
        <v>16</v>
      </c>
      <c r="H1558" s="257">
        <v>0</v>
      </c>
    </row>
    <row r="1559" spans="2:8" ht="14.5" x14ac:dyDescent="0.35">
      <c r="B1559" s="1113" t="s">
        <v>1579</v>
      </c>
      <c r="C1559" s="1113">
        <v>2021</v>
      </c>
      <c r="D1559" s="257" t="s">
        <v>44</v>
      </c>
      <c r="E1559" s="257" t="s">
        <v>46</v>
      </c>
      <c r="F1559" s="257" t="s">
        <v>14</v>
      </c>
      <c r="G1559" s="257" t="s">
        <v>42</v>
      </c>
      <c r="H1559" s="257">
        <v>0</v>
      </c>
    </row>
    <row r="1560" spans="2:8" ht="14.5" x14ac:dyDescent="0.35">
      <c r="B1560" s="1113" t="s">
        <v>1579</v>
      </c>
      <c r="C1560" s="1113">
        <v>2021</v>
      </c>
      <c r="D1560" s="257" t="s">
        <v>44</v>
      </c>
      <c r="E1560" s="257" t="s">
        <v>46</v>
      </c>
      <c r="F1560" s="257" t="s">
        <v>15</v>
      </c>
      <c r="G1560" s="257" t="s">
        <v>16</v>
      </c>
      <c r="H1560" s="257">
        <v>0</v>
      </c>
    </row>
    <row r="1561" spans="2:8" ht="14.5" x14ac:dyDescent="0.35">
      <c r="B1561" s="1113" t="s">
        <v>1579</v>
      </c>
      <c r="C1561" s="1113">
        <v>2021</v>
      </c>
      <c r="D1561" s="257" t="s">
        <v>44</v>
      </c>
      <c r="E1561" s="257" t="s">
        <v>46</v>
      </c>
      <c r="F1561" s="257" t="s">
        <v>15</v>
      </c>
      <c r="G1561" s="257" t="s">
        <v>42</v>
      </c>
      <c r="H1561" s="257">
        <v>0</v>
      </c>
    </row>
    <row r="1562" spans="2:8" ht="14.5" x14ac:dyDescent="0.35">
      <c r="B1562" s="1113" t="s">
        <v>1586</v>
      </c>
      <c r="C1562" s="1113">
        <v>2021</v>
      </c>
      <c r="D1562" s="257" t="s">
        <v>43</v>
      </c>
      <c r="E1562" s="257" t="s">
        <v>41</v>
      </c>
      <c r="F1562" s="257" t="s">
        <v>14</v>
      </c>
      <c r="G1562" s="257" t="s">
        <v>16</v>
      </c>
      <c r="H1562" s="257">
        <v>1</v>
      </c>
    </row>
    <row r="1563" spans="2:8" ht="14.5" x14ac:dyDescent="0.35">
      <c r="B1563" s="1113" t="s">
        <v>1586</v>
      </c>
      <c r="C1563" s="1113">
        <v>2021</v>
      </c>
      <c r="D1563" s="257" t="s">
        <v>43</v>
      </c>
      <c r="E1563" s="257" t="s">
        <v>41</v>
      </c>
      <c r="F1563" s="257" t="s">
        <v>14</v>
      </c>
      <c r="G1563" s="257" t="s">
        <v>42</v>
      </c>
      <c r="H1563" s="257">
        <v>0</v>
      </c>
    </row>
    <row r="1564" spans="2:8" ht="14.5" x14ac:dyDescent="0.35">
      <c r="B1564" s="1113" t="s">
        <v>1586</v>
      </c>
      <c r="C1564" s="1113">
        <v>2021</v>
      </c>
      <c r="D1564" s="257" t="s">
        <v>43</v>
      </c>
      <c r="E1564" s="257" t="s">
        <v>41</v>
      </c>
      <c r="F1564" s="257" t="s">
        <v>15</v>
      </c>
      <c r="G1564" s="257" t="s">
        <v>16</v>
      </c>
      <c r="H1564" s="257">
        <v>0</v>
      </c>
    </row>
    <row r="1565" spans="2:8" ht="14.5" x14ac:dyDescent="0.35">
      <c r="B1565" s="1113" t="s">
        <v>1586</v>
      </c>
      <c r="C1565" s="1113">
        <v>2021</v>
      </c>
      <c r="D1565" s="257" t="s">
        <v>43</v>
      </c>
      <c r="E1565" s="257" t="s">
        <v>41</v>
      </c>
      <c r="F1565" s="257" t="s">
        <v>15</v>
      </c>
      <c r="G1565" s="257" t="s">
        <v>42</v>
      </c>
      <c r="H1565" s="257">
        <v>0</v>
      </c>
    </row>
    <row r="1566" spans="2:8" ht="14.5" x14ac:dyDescent="0.35">
      <c r="B1566" s="1113" t="s">
        <v>1586</v>
      </c>
      <c r="C1566" s="1113">
        <v>2021</v>
      </c>
      <c r="D1566" s="257" t="s">
        <v>43</v>
      </c>
      <c r="E1566" s="257" t="s">
        <v>45</v>
      </c>
      <c r="F1566" s="257" t="s">
        <v>14</v>
      </c>
      <c r="G1566" s="257" t="s">
        <v>16</v>
      </c>
      <c r="H1566" s="257">
        <v>3</v>
      </c>
    </row>
    <row r="1567" spans="2:8" ht="14.5" x14ac:dyDescent="0.35">
      <c r="B1567" s="1113" t="s">
        <v>1586</v>
      </c>
      <c r="C1567" s="1113">
        <v>2021</v>
      </c>
      <c r="D1567" s="257" t="s">
        <v>43</v>
      </c>
      <c r="E1567" s="257" t="s">
        <v>45</v>
      </c>
      <c r="F1567" s="257" t="s">
        <v>14</v>
      </c>
      <c r="G1567" s="257" t="s">
        <v>42</v>
      </c>
      <c r="H1567" s="257">
        <v>0</v>
      </c>
    </row>
    <row r="1568" spans="2:8" ht="14.5" x14ac:dyDescent="0.35">
      <c r="B1568" s="1113" t="s">
        <v>1586</v>
      </c>
      <c r="C1568" s="1113">
        <v>2021</v>
      </c>
      <c r="D1568" s="257" t="s">
        <v>43</v>
      </c>
      <c r="E1568" s="257" t="s">
        <v>45</v>
      </c>
      <c r="F1568" s="257" t="s">
        <v>15</v>
      </c>
      <c r="G1568" s="257" t="s">
        <v>16</v>
      </c>
      <c r="H1568" s="257">
        <v>0</v>
      </c>
    </row>
    <row r="1569" spans="2:8" ht="14.5" x14ac:dyDescent="0.35">
      <c r="B1569" s="1113" t="s">
        <v>1586</v>
      </c>
      <c r="C1569" s="1113">
        <v>2021</v>
      </c>
      <c r="D1569" s="257" t="s">
        <v>43</v>
      </c>
      <c r="E1569" s="257" t="s">
        <v>45</v>
      </c>
      <c r="F1569" s="257" t="s">
        <v>15</v>
      </c>
      <c r="G1569" s="257" t="s">
        <v>42</v>
      </c>
      <c r="H1569" s="257">
        <v>0</v>
      </c>
    </row>
    <row r="1570" spans="2:8" ht="14.5" x14ac:dyDescent="0.35">
      <c r="B1570" s="1113" t="s">
        <v>1586</v>
      </c>
      <c r="C1570" s="1113">
        <v>2021</v>
      </c>
      <c r="D1570" s="257" t="s">
        <v>43</v>
      </c>
      <c r="E1570" s="257" t="s">
        <v>46</v>
      </c>
      <c r="F1570" s="257" t="s">
        <v>14</v>
      </c>
      <c r="G1570" s="257" t="s">
        <v>16</v>
      </c>
      <c r="H1570" s="257">
        <v>25</v>
      </c>
    </row>
    <row r="1571" spans="2:8" ht="14.5" x14ac:dyDescent="0.35">
      <c r="B1571" s="1113" t="s">
        <v>1586</v>
      </c>
      <c r="C1571" s="1113">
        <v>2021</v>
      </c>
      <c r="D1571" s="257" t="s">
        <v>43</v>
      </c>
      <c r="E1571" s="257" t="s">
        <v>46</v>
      </c>
      <c r="F1571" s="257" t="s">
        <v>14</v>
      </c>
      <c r="G1571" s="257" t="s">
        <v>42</v>
      </c>
      <c r="H1571" s="257">
        <v>0</v>
      </c>
    </row>
    <row r="1572" spans="2:8" ht="14.5" x14ac:dyDescent="0.35">
      <c r="B1572" s="1113" t="s">
        <v>1586</v>
      </c>
      <c r="C1572" s="1113">
        <v>2021</v>
      </c>
      <c r="D1572" s="257" t="s">
        <v>43</v>
      </c>
      <c r="E1572" s="257" t="s">
        <v>46</v>
      </c>
      <c r="F1572" s="257" t="s">
        <v>15</v>
      </c>
      <c r="G1572" s="257" t="s">
        <v>16</v>
      </c>
      <c r="H1572" s="257">
        <v>0</v>
      </c>
    </row>
    <row r="1573" spans="2:8" ht="14.5" x14ac:dyDescent="0.35">
      <c r="B1573" s="1113" t="s">
        <v>1586</v>
      </c>
      <c r="C1573" s="1113">
        <v>2021</v>
      </c>
      <c r="D1573" s="257" t="s">
        <v>43</v>
      </c>
      <c r="E1573" s="257" t="s">
        <v>46</v>
      </c>
      <c r="F1573" s="257" t="s">
        <v>15</v>
      </c>
      <c r="G1573" s="257" t="s">
        <v>42</v>
      </c>
      <c r="H1573" s="257">
        <v>0</v>
      </c>
    </row>
    <row r="1574" spans="2:8" ht="14.5" x14ac:dyDescent="0.35">
      <c r="B1574" s="1113" t="s">
        <v>1586</v>
      </c>
      <c r="C1574" s="1113">
        <v>2021</v>
      </c>
      <c r="D1574" s="257" t="s">
        <v>44</v>
      </c>
      <c r="E1574" s="257" t="s">
        <v>41</v>
      </c>
      <c r="F1574" s="257" t="s">
        <v>14</v>
      </c>
      <c r="G1574" s="257" t="s">
        <v>16</v>
      </c>
      <c r="H1574" s="257">
        <v>6</v>
      </c>
    </row>
    <row r="1575" spans="2:8" ht="14.5" x14ac:dyDescent="0.35">
      <c r="B1575" s="1113" t="s">
        <v>1586</v>
      </c>
      <c r="C1575" s="1113">
        <v>2021</v>
      </c>
      <c r="D1575" s="257" t="s">
        <v>44</v>
      </c>
      <c r="E1575" s="257" t="s">
        <v>41</v>
      </c>
      <c r="F1575" s="257" t="s">
        <v>14</v>
      </c>
      <c r="G1575" s="257" t="s">
        <v>42</v>
      </c>
      <c r="H1575" s="257">
        <v>4</v>
      </c>
    </row>
    <row r="1576" spans="2:8" ht="14.5" x14ac:dyDescent="0.35">
      <c r="B1576" s="1113" t="s">
        <v>1586</v>
      </c>
      <c r="C1576" s="1113">
        <v>2021</v>
      </c>
      <c r="D1576" s="257" t="s">
        <v>44</v>
      </c>
      <c r="E1576" s="257" t="s">
        <v>41</v>
      </c>
      <c r="F1576" s="257" t="s">
        <v>15</v>
      </c>
      <c r="G1576" s="257" t="s">
        <v>16</v>
      </c>
      <c r="H1576" s="257">
        <v>0</v>
      </c>
    </row>
    <row r="1577" spans="2:8" ht="14.5" x14ac:dyDescent="0.35">
      <c r="B1577" s="1113" t="s">
        <v>1586</v>
      </c>
      <c r="C1577" s="1113">
        <v>2021</v>
      </c>
      <c r="D1577" s="257" t="s">
        <v>44</v>
      </c>
      <c r="E1577" s="257" t="s">
        <v>41</v>
      </c>
      <c r="F1577" s="257" t="s">
        <v>15</v>
      </c>
      <c r="G1577" s="257" t="s">
        <v>42</v>
      </c>
      <c r="H1577" s="257">
        <v>0</v>
      </c>
    </row>
    <row r="1578" spans="2:8" ht="14.5" x14ac:dyDescent="0.35">
      <c r="B1578" s="1113" t="s">
        <v>1586</v>
      </c>
      <c r="C1578" s="1113">
        <v>2021</v>
      </c>
      <c r="D1578" s="257" t="s">
        <v>44</v>
      </c>
      <c r="E1578" s="257" t="s">
        <v>45</v>
      </c>
      <c r="F1578" s="257" t="s">
        <v>14</v>
      </c>
      <c r="G1578" s="257" t="s">
        <v>16</v>
      </c>
      <c r="H1578" s="257">
        <v>7</v>
      </c>
    </row>
    <row r="1579" spans="2:8" ht="14.5" x14ac:dyDescent="0.35">
      <c r="B1579" s="1113" t="s">
        <v>1586</v>
      </c>
      <c r="C1579" s="1113">
        <v>2021</v>
      </c>
      <c r="D1579" s="257" t="s">
        <v>44</v>
      </c>
      <c r="E1579" s="257" t="s">
        <v>45</v>
      </c>
      <c r="F1579" s="257" t="s">
        <v>14</v>
      </c>
      <c r="G1579" s="257" t="s">
        <v>42</v>
      </c>
      <c r="H1579" s="257">
        <v>0</v>
      </c>
    </row>
    <row r="1580" spans="2:8" ht="14.5" x14ac:dyDescent="0.35">
      <c r="B1580" s="1113" t="s">
        <v>1586</v>
      </c>
      <c r="C1580" s="1113">
        <v>2021</v>
      </c>
      <c r="D1580" s="257" t="s">
        <v>44</v>
      </c>
      <c r="E1580" s="257" t="s">
        <v>45</v>
      </c>
      <c r="F1580" s="257" t="s">
        <v>15</v>
      </c>
      <c r="G1580" s="257" t="s">
        <v>16</v>
      </c>
      <c r="H1580" s="257">
        <v>0</v>
      </c>
    </row>
    <row r="1581" spans="2:8" ht="14.5" x14ac:dyDescent="0.35">
      <c r="B1581" s="1113" t="s">
        <v>1586</v>
      </c>
      <c r="C1581" s="1113">
        <v>2021</v>
      </c>
      <c r="D1581" s="257" t="s">
        <v>44</v>
      </c>
      <c r="E1581" s="257" t="s">
        <v>45</v>
      </c>
      <c r="F1581" s="257" t="s">
        <v>15</v>
      </c>
      <c r="G1581" s="257" t="s">
        <v>42</v>
      </c>
      <c r="H1581" s="257">
        <v>0</v>
      </c>
    </row>
    <row r="1582" spans="2:8" ht="14.5" x14ac:dyDescent="0.35">
      <c r="B1582" s="1113" t="s">
        <v>1586</v>
      </c>
      <c r="C1582" s="1113">
        <v>2021</v>
      </c>
      <c r="D1582" s="257" t="s">
        <v>44</v>
      </c>
      <c r="E1582" s="257" t="s">
        <v>46</v>
      </c>
      <c r="F1582" s="257" t="s">
        <v>14</v>
      </c>
      <c r="G1582" s="257" t="s">
        <v>16</v>
      </c>
      <c r="H1582" s="257">
        <v>3</v>
      </c>
    </row>
    <row r="1583" spans="2:8" ht="14.5" x14ac:dyDescent="0.35">
      <c r="B1583" s="1113" t="s">
        <v>1586</v>
      </c>
      <c r="C1583" s="1113">
        <v>2021</v>
      </c>
      <c r="D1583" s="257" t="s">
        <v>44</v>
      </c>
      <c r="E1583" s="257" t="s">
        <v>46</v>
      </c>
      <c r="F1583" s="257" t="s">
        <v>14</v>
      </c>
      <c r="G1583" s="257" t="s">
        <v>42</v>
      </c>
      <c r="H1583" s="257">
        <v>0</v>
      </c>
    </row>
    <row r="1584" spans="2:8" ht="14.5" x14ac:dyDescent="0.35">
      <c r="B1584" s="1113" t="s">
        <v>1586</v>
      </c>
      <c r="C1584" s="1113">
        <v>2021</v>
      </c>
      <c r="D1584" s="257" t="s">
        <v>44</v>
      </c>
      <c r="E1584" s="257" t="s">
        <v>46</v>
      </c>
      <c r="F1584" s="257" t="s">
        <v>15</v>
      </c>
      <c r="G1584" s="257" t="s">
        <v>16</v>
      </c>
      <c r="H1584" s="257">
        <v>0</v>
      </c>
    </row>
    <row r="1585" spans="2:8" ht="14.5" x14ac:dyDescent="0.35">
      <c r="B1585" s="1113" t="s">
        <v>1586</v>
      </c>
      <c r="C1585" s="1113">
        <v>2021</v>
      </c>
      <c r="D1585" s="257" t="s">
        <v>44</v>
      </c>
      <c r="E1585" s="257" t="s">
        <v>46</v>
      </c>
      <c r="F1585" s="257" t="s">
        <v>15</v>
      </c>
      <c r="G1585" s="257" t="s">
        <v>42</v>
      </c>
      <c r="H1585" s="257">
        <v>0</v>
      </c>
    </row>
    <row r="1586" spans="2:8" ht="14.5" x14ac:dyDescent="0.35">
      <c r="B1586" s="1113" t="s">
        <v>1592</v>
      </c>
      <c r="C1586" s="1113">
        <v>2021</v>
      </c>
      <c r="D1586" s="257" t="s">
        <v>43</v>
      </c>
      <c r="E1586" s="257" t="s">
        <v>41</v>
      </c>
      <c r="F1586" s="257" t="s">
        <v>14</v>
      </c>
      <c r="G1586" s="257" t="s">
        <v>16</v>
      </c>
      <c r="H1586" s="257">
        <v>15</v>
      </c>
    </row>
    <row r="1587" spans="2:8" ht="14.5" x14ac:dyDescent="0.35">
      <c r="B1587" s="1113" t="s">
        <v>1592</v>
      </c>
      <c r="C1587" s="1113">
        <v>2021</v>
      </c>
      <c r="D1587" s="257" t="s">
        <v>43</v>
      </c>
      <c r="E1587" s="257" t="s">
        <v>41</v>
      </c>
      <c r="F1587" s="257" t="s">
        <v>14</v>
      </c>
      <c r="G1587" s="257" t="s">
        <v>42</v>
      </c>
      <c r="H1587" s="257">
        <v>1</v>
      </c>
    </row>
    <row r="1588" spans="2:8" ht="14.5" x14ac:dyDescent="0.35">
      <c r="B1588" s="1113" t="s">
        <v>1592</v>
      </c>
      <c r="C1588" s="1113">
        <v>2021</v>
      </c>
      <c r="D1588" s="257" t="s">
        <v>43</v>
      </c>
      <c r="E1588" s="257" t="s">
        <v>41</v>
      </c>
      <c r="F1588" s="257" t="s">
        <v>15</v>
      </c>
      <c r="G1588" s="257" t="s">
        <v>16</v>
      </c>
      <c r="H1588" s="257">
        <v>0</v>
      </c>
    </row>
    <row r="1589" spans="2:8" ht="14.5" x14ac:dyDescent="0.35">
      <c r="B1589" s="1113" t="s">
        <v>1592</v>
      </c>
      <c r="C1589" s="1113">
        <v>2021</v>
      </c>
      <c r="D1589" s="257" t="s">
        <v>43</v>
      </c>
      <c r="E1589" s="257" t="s">
        <v>41</v>
      </c>
      <c r="F1589" s="257" t="s">
        <v>15</v>
      </c>
      <c r="G1589" s="257" t="s">
        <v>42</v>
      </c>
      <c r="H1589" s="257">
        <v>0</v>
      </c>
    </row>
    <row r="1590" spans="2:8" ht="14.5" x14ac:dyDescent="0.35">
      <c r="B1590" s="1113" t="s">
        <v>1592</v>
      </c>
      <c r="C1590" s="1113">
        <v>2021</v>
      </c>
      <c r="D1590" s="257" t="s">
        <v>43</v>
      </c>
      <c r="E1590" s="257" t="s">
        <v>45</v>
      </c>
      <c r="F1590" s="257" t="s">
        <v>14</v>
      </c>
      <c r="G1590" s="257" t="s">
        <v>16</v>
      </c>
      <c r="H1590" s="257">
        <v>2</v>
      </c>
    </row>
    <row r="1591" spans="2:8" ht="14.5" x14ac:dyDescent="0.35">
      <c r="B1591" s="1113" t="s">
        <v>1592</v>
      </c>
      <c r="C1591" s="1113">
        <v>2021</v>
      </c>
      <c r="D1591" s="257" t="s">
        <v>43</v>
      </c>
      <c r="E1591" s="257" t="s">
        <v>45</v>
      </c>
      <c r="F1591" s="257" t="s">
        <v>14</v>
      </c>
      <c r="G1591" s="257" t="s">
        <v>42</v>
      </c>
      <c r="H1591" s="257">
        <v>0</v>
      </c>
    </row>
    <row r="1592" spans="2:8" ht="14.5" x14ac:dyDescent="0.35">
      <c r="B1592" s="1113" t="s">
        <v>1592</v>
      </c>
      <c r="C1592" s="1113">
        <v>2021</v>
      </c>
      <c r="D1592" s="257" t="s">
        <v>43</v>
      </c>
      <c r="E1592" s="257" t="s">
        <v>45</v>
      </c>
      <c r="F1592" s="257" t="s">
        <v>15</v>
      </c>
      <c r="G1592" s="257" t="s">
        <v>16</v>
      </c>
      <c r="H1592" s="257">
        <v>0</v>
      </c>
    </row>
    <row r="1593" spans="2:8" ht="14.5" x14ac:dyDescent="0.35">
      <c r="B1593" s="1113" t="s">
        <v>1592</v>
      </c>
      <c r="C1593" s="1113">
        <v>2021</v>
      </c>
      <c r="D1593" s="257" t="s">
        <v>43</v>
      </c>
      <c r="E1593" s="257" t="s">
        <v>45</v>
      </c>
      <c r="F1593" s="257" t="s">
        <v>15</v>
      </c>
      <c r="G1593" s="257" t="s">
        <v>42</v>
      </c>
      <c r="H1593" s="257">
        <v>0</v>
      </c>
    </row>
    <row r="1594" spans="2:8" ht="14.5" x14ac:dyDescent="0.35">
      <c r="B1594" s="1113" t="s">
        <v>1592</v>
      </c>
      <c r="C1594" s="1113">
        <v>2021</v>
      </c>
      <c r="D1594" s="257" t="s">
        <v>43</v>
      </c>
      <c r="E1594" s="257" t="s">
        <v>46</v>
      </c>
      <c r="F1594" s="257" t="s">
        <v>14</v>
      </c>
      <c r="G1594" s="257" t="s">
        <v>16</v>
      </c>
      <c r="H1594" s="257">
        <v>103</v>
      </c>
    </row>
    <row r="1595" spans="2:8" ht="14.5" x14ac:dyDescent="0.35">
      <c r="B1595" s="1113" t="s">
        <v>1592</v>
      </c>
      <c r="C1595" s="1113">
        <v>2021</v>
      </c>
      <c r="D1595" s="257" t="s">
        <v>43</v>
      </c>
      <c r="E1595" s="257" t="s">
        <v>46</v>
      </c>
      <c r="F1595" s="257" t="s">
        <v>14</v>
      </c>
      <c r="G1595" s="257" t="s">
        <v>42</v>
      </c>
      <c r="H1595" s="257">
        <v>0</v>
      </c>
    </row>
    <row r="1596" spans="2:8" ht="14.5" x14ac:dyDescent="0.35">
      <c r="B1596" s="1113" t="s">
        <v>1592</v>
      </c>
      <c r="C1596" s="1113">
        <v>2021</v>
      </c>
      <c r="D1596" s="257" t="s">
        <v>43</v>
      </c>
      <c r="E1596" s="257" t="s">
        <v>46</v>
      </c>
      <c r="F1596" s="257" t="s">
        <v>15</v>
      </c>
      <c r="G1596" s="257" t="s">
        <v>16</v>
      </c>
      <c r="H1596" s="257">
        <v>0</v>
      </c>
    </row>
    <row r="1597" spans="2:8" ht="14.5" x14ac:dyDescent="0.35">
      <c r="B1597" s="1113" t="s">
        <v>1592</v>
      </c>
      <c r="C1597" s="1113">
        <v>2021</v>
      </c>
      <c r="D1597" s="257" t="s">
        <v>43</v>
      </c>
      <c r="E1597" s="257" t="s">
        <v>46</v>
      </c>
      <c r="F1597" s="257" t="s">
        <v>15</v>
      </c>
      <c r="G1597" s="257" t="s">
        <v>42</v>
      </c>
      <c r="H1597" s="257">
        <v>0</v>
      </c>
    </row>
    <row r="1598" spans="2:8" ht="14.5" x14ac:dyDescent="0.35">
      <c r="B1598" s="1113" t="s">
        <v>1592</v>
      </c>
      <c r="C1598" s="1113">
        <v>2021</v>
      </c>
      <c r="D1598" s="257" t="s">
        <v>44</v>
      </c>
      <c r="E1598" s="257" t="s">
        <v>41</v>
      </c>
      <c r="F1598" s="257" t="s">
        <v>14</v>
      </c>
      <c r="G1598" s="257" t="s">
        <v>16</v>
      </c>
      <c r="H1598" s="257">
        <v>21</v>
      </c>
    </row>
    <row r="1599" spans="2:8" ht="14.5" x14ac:dyDescent="0.35">
      <c r="B1599" s="1113" t="s">
        <v>1592</v>
      </c>
      <c r="C1599" s="1113">
        <v>2021</v>
      </c>
      <c r="D1599" s="257" t="s">
        <v>44</v>
      </c>
      <c r="E1599" s="257" t="s">
        <v>41</v>
      </c>
      <c r="F1599" s="257" t="s">
        <v>14</v>
      </c>
      <c r="G1599" s="257" t="s">
        <v>42</v>
      </c>
      <c r="H1599" s="257">
        <v>6</v>
      </c>
    </row>
    <row r="1600" spans="2:8" ht="14.5" x14ac:dyDescent="0.35">
      <c r="B1600" s="1113" t="s">
        <v>1592</v>
      </c>
      <c r="C1600" s="1113">
        <v>2021</v>
      </c>
      <c r="D1600" s="257" t="s">
        <v>44</v>
      </c>
      <c r="E1600" s="257" t="s">
        <v>41</v>
      </c>
      <c r="F1600" s="257" t="s">
        <v>15</v>
      </c>
      <c r="G1600" s="257" t="s">
        <v>16</v>
      </c>
      <c r="H1600" s="257">
        <v>0</v>
      </c>
    </row>
    <row r="1601" spans="2:8" ht="14.5" x14ac:dyDescent="0.35">
      <c r="B1601" s="1113" t="s">
        <v>1592</v>
      </c>
      <c r="C1601" s="1113">
        <v>2021</v>
      </c>
      <c r="D1601" s="257" t="s">
        <v>44</v>
      </c>
      <c r="E1601" s="257" t="s">
        <v>41</v>
      </c>
      <c r="F1601" s="257" t="s">
        <v>15</v>
      </c>
      <c r="G1601" s="257" t="s">
        <v>42</v>
      </c>
      <c r="H1601" s="257">
        <v>0</v>
      </c>
    </row>
    <row r="1602" spans="2:8" ht="14.5" x14ac:dyDescent="0.35">
      <c r="B1602" s="1113" t="s">
        <v>1592</v>
      </c>
      <c r="C1602" s="1113">
        <v>2021</v>
      </c>
      <c r="D1602" s="257" t="s">
        <v>44</v>
      </c>
      <c r="E1602" s="257" t="s">
        <v>45</v>
      </c>
      <c r="F1602" s="257" t="s">
        <v>14</v>
      </c>
      <c r="G1602" s="257" t="s">
        <v>16</v>
      </c>
      <c r="H1602" s="257">
        <v>1</v>
      </c>
    </row>
    <row r="1603" spans="2:8" ht="14.5" x14ac:dyDescent="0.35">
      <c r="B1603" s="1113" t="s">
        <v>1592</v>
      </c>
      <c r="C1603" s="1113">
        <v>2021</v>
      </c>
      <c r="D1603" s="257" t="s">
        <v>44</v>
      </c>
      <c r="E1603" s="257" t="s">
        <v>45</v>
      </c>
      <c r="F1603" s="257" t="s">
        <v>14</v>
      </c>
      <c r="G1603" s="257" t="s">
        <v>42</v>
      </c>
      <c r="H1603" s="257">
        <v>0</v>
      </c>
    </row>
    <row r="1604" spans="2:8" ht="14.5" x14ac:dyDescent="0.35">
      <c r="B1604" s="1113" t="s">
        <v>1592</v>
      </c>
      <c r="C1604" s="1113">
        <v>2021</v>
      </c>
      <c r="D1604" s="257" t="s">
        <v>44</v>
      </c>
      <c r="E1604" s="257" t="s">
        <v>45</v>
      </c>
      <c r="F1604" s="257" t="s">
        <v>15</v>
      </c>
      <c r="G1604" s="257" t="s">
        <v>16</v>
      </c>
      <c r="H1604" s="257">
        <v>0</v>
      </c>
    </row>
    <row r="1605" spans="2:8" ht="14.5" x14ac:dyDescent="0.35">
      <c r="B1605" s="1113" t="s">
        <v>1592</v>
      </c>
      <c r="C1605" s="1113">
        <v>2021</v>
      </c>
      <c r="D1605" s="257" t="s">
        <v>44</v>
      </c>
      <c r="E1605" s="257" t="s">
        <v>45</v>
      </c>
      <c r="F1605" s="257" t="s">
        <v>15</v>
      </c>
      <c r="G1605" s="257" t="s">
        <v>42</v>
      </c>
      <c r="H1605" s="257">
        <v>0</v>
      </c>
    </row>
    <row r="1606" spans="2:8" ht="14.5" x14ac:dyDescent="0.35">
      <c r="B1606" s="1113" t="s">
        <v>1592</v>
      </c>
      <c r="C1606" s="1113">
        <v>2021</v>
      </c>
      <c r="D1606" s="257" t="s">
        <v>44</v>
      </c>
      <c r="E1606" s="257" t="s">
        <v>46</v>
      </c>
      <c r="F1606" s="257" t="s">
        <v>14</v>
      </c>
      <c r="G1606" s="257" t="s">
        <v>16</v>
      </c>
      <c r="H1606" s="257">
        <v>1</v>
      </c>
    </row>
    <row r="1607" spans="2:8" ht="14.5" x14ac:dyDescent="0.35">
      <c r="B1607" s="1113" t="s">
        <v>1592</v>
      </c>
      <c r="C1607" s="1113">
        <v>2021</v>
      </c>
      <c r="D1607" s="257" t="s">
        <v>44</v>
      </c>
      <c r="E1607" s="257" t="s">
        <v>46</v>
      </c>
      <c r="F1607" s="257" t="s">
        <v>14</v>
      </c>
      <c r="G1607" s="257" t="s">
        <v>42</v>
      </c>
      <c r="H1607" s="257">
        <v>0</v>
      </c>
    </row>
    <row r="1608" spans="2:8" ht="14.5" x14ac:dyDescent="0.35">
      <c r="B1608" s="1113" t="s">
        <v>1592</v>
      </c>
      <c r="C1608" s="1113">
        <v>2021</v>
      </c>
      <c r="D1608" s="257" t="s">
        <v>44</v>
      </c>
      <c r="E1608" s="257" t="s">
        <v>46</v>
      </c>
      <c r="F1608" s="257" t="s">
        <v>15</v>
      </c>
      <c r="G1608" s="257" t="s">
        <v>16</v>
      </c>
      <c r="H1608" s="257">
        <v>0</v>
      </c>
    </row>
    <row r="1609" spans="2:8" ht="14.5" x14ac:dyDescent="0.35">
      <c r="B1609" s="1113" t="s">
        <v>1592</v>
      </c>
      <c r="C1609" s="1113">
        <v>2021</v>
      </c>
      <c r="D1609" s="257" t="s">
        <v>44</v>
      </c>
      <c r="E1609" s="257" t="s">
        <v>46</v>
      </c>
      <c r="F1609" s="257" t="s">
        <v>15</v>
      </c>
      <c r="G1609" s="257" t="s">
        <v>42</v>
      </c>
      <c r="H1609" s="257">
        <v>0</v>
      </c>
    </row>
    <row r="1610" spans="2:8" ht="14.5" x14ac:dyDescent="0.35">
      <c r="B1610" s="1113" t="s">
        <v>1600</v>
      </c>
      <c r="C1610" s="1113">
        <v>2021</v>
      </c>
      <c r="D1610" s="257" t="s">
        <v>43</v>
      </c>
      <c r="E1610" s="257" t="s">
        <v>41</v>
      </c>
      <c r="F1610" s="257" t="s">
        <v>14</v>
      </c>
      <c r="G1610" s="257" t="s">
        <v>16</v>
      </c>
      <c r="H1610" s="257">
        <v>55</v>
      </c>
    </row>
    <row r="1611" spans="2:8" ht="14.5" x14ac:dyDescent="0.35">
      <c r="B1611" s="1113" t="s">
        <v>1600</v>
      </c>
      <c r="C1611" s="1113">
        <v>2021</v>
      </c>
      <c r="D1611" s="257" t="s">
        <v>43</v>
      </c>
      <c r="E1611" s="257" t="s">
        <v>41</v>
      </c>
      <c r="F1611" s="257" t="s">
        <v>14</v>
      </c>
      <c r="G1611" s="257" t="s">
        <v>42</v>
      </c>
      <c r="H1611" s="257">
        <v>0</v>
      </c>
    </row>
    <row r="1612" spans="2:8" ht="14.5" x14ac:dyDescent="0.35">
      <c r="B1612" s="1113" t="s">
        <v>1600</v>
      </c>
      <c r="C1612" s="1113">
        <v>2021</v>
      </c>
      <c r="D1612" s="257" t="s">
        <v>43</v>
      </c>
      <c r="E1612" s="257" t="s">
        <v>41</v>
      </c>
      <c r="F1612" s="257" t="s">
        <v>15</v>
      </c>
      <c r="G1612" s="257" t="s">
        <v>16</v>
      </c>
      <c r="H1612" s="257">
        <v>0</v>
      </c>
    </row>
    <row r="1613" spans="2:8" ht="14.5" x14ac:dyDescent="0.35">
      <c r="B1613" s="1113" t="s">
        <v>1600</v>
      </c>
      <c r="C1613" s="1113">
        <v>2021</v>
      </c>
      <c r="D1613" s="257" t="s">
        <v>43</v>
      </c>
      <c r="E1613" s="257" t="s">
        <v>41</v>
      </c>
      <c r="F1613" s="257" t="s">
        <v>15</v>
      </c>
      <c r="G1613" s="257" t="s">
        <v>42</v>
      </c>
      <c r="H1613" s="257">
        <v>0</v>
      </c>
    </row>
    <row r="1614" spans="2:8" ht="14.5" x14ac:dyDescent="0.35">
      <c r="B1614" s="1113" t="s">
        <v>1600</v>
      </c>
      <c r="C1614" s="1113">
        <v>2021</v>
      </c>
      <c r="D1614" s="257" t="s">
        <v>43</v>
      </c>
      <c r="E1614" s="257" t="s">
        <v>45</v>
      </c>
      <c r="F1614" s="257" t="s">
        <v>14</v>
      </c>
      <c r="G1614" s="257" t="s">
        <v>16</v>
      </c>
      <c r="H1614" s="257">
        <v>2</v>
      </c>
    </row>
    <row r="1615" spans="2:8" ht="14.5" x14ac:dyDescent="0.35">
      <c r="B1615" s="1113" t="s">
        <v>1600</v>
      </c>
      <c r="C1615" s="1113">
        <v>2021</v>
      </c>
      <c r="D1615" s="257" t="s">
        <v>43</v>
      </c>
      <c r="E1615" s="257" t="s">
        <v>45</v>
      </c>
      <c r="F1615" s="257" t="s">
        <v>14</v>
      </c>
      <c r="G1615" s="257" t="s">
        <v>42</v>
      </c>
      <c r="H1615" s="257">
        <v>0</v>
      </c>
    </row>
    <row r="1616" spans="2:8" ht="14.5" x14ac:dyDescent="0.35">
      <c r="B1616" s="1113" t="s">
        <v>1600</v>
      </c>
      <c r="C1616" s="1113">
        <v>2021</v>
      </c>
      <c r="D1616" s="257" t="s">
        <v>43</v>
      </c>
      <c r="E1616" s="257" t="s">
        <v>45</v>
      </c>
      <c r="F1616" s="257" t="s">
        <v>15</v>
      </c>
      <c r="G1616" s="257" t="s">
        <v>16</v>
      </c>
      <c r="H1616" s="257">
        <v>0</v>
      </c>
    </row>
    <row r="1617" spans="2:8" ht="14.5" x14ac:dyDescent="0.35">
      <c r="B1617" s="1113" t="s">
        <v>1600</v>
      </c>
      <c r="C1617" s="1113">
        <v>2021</v>
      </c>
      <c r="D1617" s="257" t="s">
        <v>43</v>
      </c>
      <c r="E1617" s="257" t="s">
        <v>45</v>
      </c>
      <c r="F1617" s="257" t="s">
        <v>15</v>
      </c>
      <c r="G1617" s="257" t="s">
        <v>42</v>
      </c>
      <c r="H1617" s="257">
        <v>0</v>
      </c>
    </row>
    <row r="1618" spans="2:8" ht="14.5" x14ac:dyDescent="0.35">
      <c r="B1618" s="1113" t="s">
        <v>1600</v>
      </c>
      <c r="C1618" s="1113">
        <v>2021</v>
      </c>
      <c r="D1618" s="257" t="s">
        <v>43</v>
      </c>
      <c r="E1618" s="257" t="s">
        <v>46</v>
      </c>
      <c r="F1618" s="257" t="s">
        <v>14</v>
      </c>
      <c r="G1618" s="257" t="s">
        <v>16</v>
      </c>
      <c r="H1618" s="257">
        <v>1</v>
      </c>
    </row>
    <row r="1619" spans="2:8" ht="14.5" x14ac:dyDescent="0.35">
      <c r="B1619" s="1113" t="s">
        <v>1600</v>
      </c>
      <c r="C1619" s="1113">
        <v>2021</v>
      </c>
      <c r="D1619" s="257" t="s">
        <v>43</v>
      </c>
      <c r="E1619" s="257" t="s">
        <v>46</v>
      </c>
      <c r="F1619" s="257" t="s">
        <v>14</v>
      </c>
      <c r="G1619" s="257" t="s">
        <v>42</v>
      </c>
      <c r="H1619" s="257">
        <v>0</v>
      </c>
    </row>
    <row r="1620" spans="2:8" ht="14.5" x14ac:dyDescent="0.35">
      <c r="B1620" s="1113" t="s">
        <v>1600</v>
      </c>
      <c r="C1620" s="1113">
        <v>2021</v>
      </c>
      <c r="D1620" s="257" t="s">
        <v>43</v>
      </c>
      <c r="E1620" s="257" t="s">
        <v>46</v>
      </c>
      <c r="F1620" s="257" t="s">
        <v>15</v>
      </c>
      <c r="G1620" s="257" t="s">
        <v>16</v>
      </c>
      <c r="H1620" s="257">
        <v>0</v>
      </c>
    </row>
    <row r="1621" spans="2:8" ht="14.5" x14ac:dyDescent="0.35">
      <c r="B1621" s="1113" t="s">
        <v>1600</v>
      </c>
      <c r="C1621" s="1113">
        <v>2021</v>
      </c>
      <c r="D1621" s="257" t="s">
        <v>43</v>
      </c>
      <c r="E1621" s="257" t="s">
        <v>46</v>
      </c>
      <c r="F1621" s="257" t="s">
        <v>15</v>
      </c>
      <c r="G1621" s="257" t="s">
        <v>42</v>
      </c>
      <c r="H1621" s="257">
        <v>0</v>
      </c>
    </row>
    <row r="1622" spans="2:8" ht="14.5" x14ac:dyDescent="0.35">
      <c r="B1622" s="1113" t="s">
        <v>1600</v>
      </c>
      <c r="C1622" s="1113">
        <v>2021</v>
      </c>
      <c r="D1622" s="257" t="s">
        <v>44</v>
      </c>
      <c r="E1622" s="257" t="s">
        <v>41</v>
      </c>
      <c r="F1622" s="257" t="s">
        <v>14</v>
      </c>
      <c r="G1622" s="257" t="s">
        <v>16</v>
      </c>
      <c r="H1622" s="257">
        <v>107</v>
      </c>
    </row>
    <row r="1623" spans="2:8" ht="14.5" x14ac:dyDescent="0.35">
      <c r="B1623" s="1113" t="s">
        <v>1600</v>
      </c>
      <c r="C1623" s="1113">
        <v>2021</v>
      </c>
      <c r="D1623" s="257" t="s">
        <v>44</v>
      </c>
      <c r="E1623" s="257" t="s">
        <v>41</v>
      </c>
      <c r="F1623" s="257" t="s">
        <v>14</v>
      </c>
      <c r="G1623" s="257" t="s">
        <v>42</v>
      </c>
      <c r="H1623" s="257">
        <v>54</v>
      </c>
    </row>
    <row r="1624" spans="2:8" ht="14.5" x14ac:dyDescent="0.35">
      <c r="B1624" s="1113" t="s">
        <v>1600</v>
      </c>
      <c r="C1624" s="1113">
        <v>2021</v>
      </c>
      <c r="D1624" s="257" t="s">
        <v>44</v>
      </c>
      <c r="E1624" s="257" t="s">
        <v>41</v>
      </c>
      <c r="F1624" s="257" t="s">
        <v>15</v>
      </c>
      <c r="G1624" s="257" t="s">
        <v>16</v>
      </c>
      <c r="H1624" s="257">
        <v>10</v>
      </c>
    </row>
    <row r="1625" spans="2:8" ht="14.5" x14ac:dyDescent="0.35">
      <c r="B1625" s="1113" t="s">
        <v>1600</v>
      </c>
      <c r="C1625" s="1113">
        <v>2021</v>
      </c>
      <c r="D1625" s="257" t="s">
        <v>44</v>
      </c>
      <c r="E1625" s="257" t="s">
        <v>41</v>
      </c>
      <c r="F1625" s="257" t="s">
        <v>15</v>
      </c>
      <c r="G1625" s="257" t="s">
        <v>42</v>
      </c>
      <c r="H1625" s="257">
        <v>2</v>
      </c>
    </row>
    <row r="1626" spans="2:8" ht="14.5" x14ac:dyDescent="0.35">
      <c r="B1626" s="1113" t="s">
        <v>1600</v>
      </c>
      <c r="C1626" s="1113">
        <v>2021</v>
      </c>
      <c r="D1626" s="257" t="s">
        <v>44</v>
      </c>
      <c r="E1626" s="257" t="s">
        <v>45</v>
      </c>
      <c r="F1626" s="257" t="s">
        <v>14</v>
      </c>
      <c r="G1626" s="257" t="s">
        <v>16</v>
      </c>
      <c r="H1626" s="257">
        <v>31</v>
      </c>
    </row>
    <row r="1627" spans="2:8" ht="14.5" x14ac:dyDescent="0.35">
      <c r="B1627" s="1113" t="s">
        <v>1600</v>
      </c>
      <c r="C1627" s="1113">
        <v>2021</v>
      </c>
      <c r="D1627" s="257" t="s">
        <v>44</v>
      </c>
      <c r="E1627" s="257" t="s">
        <v>45</v>
      </c>
      <c r="F1627" s="257" t="s">
        <v>14</v>
      </c>
      <c r="G1627" s="257" t="s">
        <v>42</v>
      </c>
      <c r="H1627" s="257">
        <v>18</v>
      </c>
    </row>
    <row r="1628" spans="2:8" ht="14.5" x14ac:dyDescent="0.35">
      <c r="B1628" s="1113" t="s">
        <v>1600</v>
      </c>
      <c r="C1628" s="1113">
        <v>2021</v>
      </c>
      <c r="D1628" s="257" t="s">
        <v>44</v>
      </c>
      <c r="E1628" s="257" t="s">
        <v>45</v>
      </c>
      <c r="F1628" s="257" t="s">
        <v>15</v>
      </c>
      <c r="G1628" s="257" t="s">
        <v>16</v>
      </c>
      <c r="H1628" s="257">
        <v>1</v>
      </c>
    </row>
    <row r="1629" spans="2:8" ht="14.5" x14ac:dyDescent="0.35">
      <c r="B1629" s="1113" t="s">
        <v>1600</v>
      </c>
      <c r="C1629" s="1113">
        <v>2021</v>
      </c>
      <c r="D1629" s="257" t="s">
        <v>44</v>
      </c>
      <c r="E1629" s="257" t="s">
        <v>45</v>
      </c>
      <c r="F1629" s="257" t="s">
        <v>15</v>
      </c>
      <c r="G1629" s="257" t="s">
        <v>42</v>
      </c>
      <c r="H1629" s="257">
        <v>0</v>
      </c>
    </row>
    <row r="1630" spans="2:8" ht="14.5" x14ac:dyDescent="0.35">
      <c r="B1630" s="1113" t="s">
        <v>1600</v>
      </c>
      <c r="C1630" s="1113">
        <v>2021</v>
      </c>
      <c r="D1630" s="257" t="s">
        <v>44</v>
      </c>
      <c r="E1630" s="257" t="s">
        <v>46</v>
      </c>
      <c r="F1630" s="257" t="s">
        <v>14</v>
      </c>
      <c r="G1630" s="257" t="s">
        <v>16</v>
      </c>
      <c r="H1630" s="257">
        <v>12</v>
      </c>
    </row>
    <row r="1631" spans="2:8" ht="14.5" x14ac:dyDescent="0.35">
      <c r="B1631" s="1113" t="s">
        <v>1600</v>
      </c>
      <c r="C1631" s="1113">
        <v>2021</v>
      </c>
      <c r="D1631" s="257" t="s">
        <v>44</v>
      </c>
      <c r="E1631" s="257" t="s">
        <v>46</v>
      </c>
      <c r="F1631" s="257" t="s">
        <v>14</v>
      </c>
      <c r="G1631" s="257" t="s">
        <v>42</v>
      </c>
      <c r="H1631" s="257">
        <v>11</v>
      </c>
    </row>
    <row r="1632" spans="2:8" ht="14.5" x14ac:dyDescent="0.35">
      <c r="B1632" s="1113" t="s">
        <v>1600</v>
      </c>
      <c r="C1632" s="1113">
        <v>2021</v>
      </c>
      <c r="D1632" s="257" t="s">
        <v>44</v>
      </c>
      <c r="E1632" s="257" t="s">
        <v>46</v>
      </c>
      <c r="F1632" s="257" t="s">
        <v>15</v>
      </c>
      <c r="G1632" s="257" t="s">
        <v>16</v>
      </c>
      <c r="H1632" s="257">
        <v>0</v>
      </c>
    </row>
    <row r="1633" spans="2:8" ht="14.5" x14ac:dyDescent="0.35">
      <c r="B1633" s="1113" t="s">
        <v>1600</v>
      </c>
      <c r="C1633" s="1113">
        <v>2021</v>
      </c>
      <c r="D1633" s="257" t="s">
        <v>44</v>
      </c>
      <c r="E1633" s="257" t="s">
        <v>46</v>
      </c>
      <c r="F1633" s="257" t="s">
        <v>15</v>
      </c>
      <c r="G1633" s="257" t="s">
        <v>42</v>
      </c>
      <c r="H1633" s="257">
        <v>0</v>
      </c>
    </row>
  </sheetData>
  <mergeCells count="2">
    <mergeCell ref="H1210:H1211"/>
    <mergeCell ref="H1222:H1223"/>
  </mergeCells>
  <pageMargins left="0.75" right="0.75" top="1" bottom="1" header="0.51180555555555596" footer="0.51180555555555596"/>
  <pageSetup paperSize="9" scale="75" orientation="landscape" horizontalDpi="300" verticalDpi="30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1970"/>
  <sheetViews>
    <sheetView showGridLines="0" topLeftCell="A43" zoomScale="79" zoomScaleNormal="79" workbookViewId="0">
      <selection activeCell="D8" sqref="D8"/>
    </sheetView>
  </sheetViews>
  <sheetFormatPr defaultColWidth="9.1796875" defaultRowHeight="14.5" x14ac:dyDescent="0.35"/>
  <cols>
    <col min="1" max="1" width="41.54296875" style="2" customWidth="1"/>
    <col min="2" max="2" width="14.7265625" customWidth="1"/>
    <col min="3" max="3" width="57.7265625" style="2" bestFit="1" customWidth="1"/>
    <col min="4" max="4" width="20.81640625" style="2" customWidth="1"/>
    <col min="5" max="5" width="21.26953125" style="2" customWidth="1"/>
    <col min="6" max="6" width="17.81640625" style="2" customWidth="1"/>
    <col min="7" max="7" width="10" style="2" customWidth="1"/>
    <col min="8" max="8" width="24.54296875" style="2" customWidth="1"/>
    <col min="9" max="9" width="13.1796875" style="2" customWidth="1"/>
    <col min="10" max="10" width="18.54296875" style="2" customWidth="1"/>
    <col min="11" max="11" width="20.81640625" style="2" customWidth="1"/>
    <col min="12" max="12" width="64.54296875" style="2" customWidth="1"/>
    <col min="13" max="13" width="16.453125" style="2" customWidth="1"/>
    <col min="14" max="14" width="9.1796875" style="2"/>
    <col min="15" max="31" width="15.81640625" style="2" customWidth="1"/>
    <col min="32" max="16384" width="9.1796875" style="2"/>
  </cols>
  <sheetData>
    <row r="1" spans="1:13" s="1" customFormat="1" ht="52.5" customHeight="1" x14ac:dyDescent="0.4">
      <c r="A1" s="9" t="s">
        <v>18</v>
      </c>
      <c r="B1" s="9" t="s">
        <v>37</v>
      </c>
      <c r="C1" s="9" t="s">
        <v>0</v>
      </c>
      <c r="D1" s="9" t="s">
        <v>1</v>
      </c>
      <c r="E1" s="9" t="s">
        <v>2</v>
      </c>
      <c r="F1" s="9" t="s">
        <v>3</v>
      </c>
      <c r="G1" s="9" t="s">
        <v>4</v>
      </c>
      <c r="H1" s="9" t="s">
        <v>5</v>
      </c>
      <c r="I1" s="9" t="s">
        <v>6</v>
      </c>
      <c r="J1" s="9" t="s">
        <v>7</v>
      </c>
      <c r="K1" s="9" t="s">
        <v>8</v>
      </c>
      <c r="L1" s="9" t="s">
        <v>9</v>
      </c>
    </row>
    <row r="2" spans="1:13" s="1" customFormat="1" ht="31.5" customHeight="1" x14ac:dyDescent="0.4">
      <c r="A2" s="143" t="s">
        <v>96</v>
      </c>
      <c r="B2" s="144">
        <v>2021</v>
      </c>
      <c r="C2" s="145" t="s">
        <v>68</v>
      </c>
      <c r="D2" s="146"/>
      <c r="E2" s="147"/>
      <c r="F2" s="148"/>
      <c r="G2" s="147" t="s">
        <v>10</v>
      </c>
      <c r="H2" s="149">
        <v>1295465.7499128892</v>
      </c>
      <c r="I2" s="147" t="s">
        <v>66</v>
      </c>
      <c r="J2" s="150"/>
      <c r="K2" s="150"/>
      <c r="L2" s="150"/>
      <c r="M2" s="28"/>
    </row>
    <row r="3" spans="1:13" s="1" customFormat="1" ht="20.149999999999999" customHeight="1" x14ac:dyDescent="0.4">
      <c r="A3" s="143" t="s">
        <v>96</v>
      </c>
      <c r="B3" s="144">
        <v>2021</v>
      </c>
      <c r="C3" s="102" t="s">
        <v>69</v>
      </c>
      <c r="D3" s="104"/>
      <c r="E3" s="105"/>
      <c r="F3" s="106"/>
      <c r="G3" s="142" t="s">
        <v>10</v>
      </c>
      <c r="H3" s="107">
        <v>0</v>
      </c>
      <c r="I3" s="142"/>
      <c r="J3" s="102"/>
      <c r="K3" s="102"/>
      <c r="L3" s="102"/>
      <c r="M3" s="28"/>
    </row>
    <row r="4" spans="1:13" s="1" customFormat="1" ht="20.149999999999999" customHeight="1" x14ac:dyDescent="0.4">
      <c r="A4" s="143" t="s">
        <v>96</v>
      </c>
      <c r="B4" s="144">
        <v>2021</v>
      </c>
      <c r="C4" s="102" t="s">
        <v>70</v>
      </c>
      <c r="D4" s="104"/>
      <c r="E4" s="105"/>
      <c r="F4" s="106"/>
      <c r="G4" s="142" t="s">
        <v>10</v>
      </c>
      <c r="H4" s="107">
        <v>0</v>
      </c>
      <c r="I4" s="142"/>
      <c r="J4" s="102"/>
      <c r="K4" s="102"/>
      <c r="L4" s="102"/>
      <c r="M4" s="28"/>
    </row>
    <row r="5" spans="1:13" s="1" customFormat="1" ht="20.149999999999999" customHeight="1" x14ac:dyDescent="0.4">
      <c r="A5" s="143" t="s">
        <v>96</v>
      </c>
      <c r="B5" s="144">
        <v>2021</v>
      </c>
      <c r="C5" s="102" t="s">
        <v>71</v>
      </c>
      <c r="D5" s="104"/>
      <c r="E5" s="105"/>
      <c r="F5" s="106"/>
      <c r="G5" s="142" t="s">
        <v>10</v>
      </c>
      <c r="H5" s="107">
        <v>0</v>
      </c>
      <c r="I5" s="142"/>
      <c r="J5" s="102"/>
      <c r="K5" s="102"/>
      <c r="L5" s="102"/>
      <c r="M5" s="28"/>
    </row>
    <row r="6" spans="1:13" s="1" customFormat="1" ht="20.149999999999999" customHeight="1" x14ac:dyDescent="0.4">
      <c r="A6" s="143" t="s">
        <v>96</v>
      </c>
      <c r="B6" s="144">
        <v>2021</v>
      </c>
      <c r="C6" s="102" t="s">
        <v>72</v>
      </c>
      <c r="D6" s="104"/>
      <c r="E6" s="105"/>
      <c r="F6" s="106"/>
      <c r="G6" s="142" t="s">
        <v>10</v>
      </c>
      <c r="H6" s="107">
        <v>0</v>
      </c>
      <c r="I6" s="142"/>
      <c r="J6" s="102"/>
      <c r="K6" s="102"/>
      <c r="L6" s="102"/>
      <c r="M6" s="28"/>
    </row>
    <row r="7" spans="1:13" s="1" customFormat="1" ht="20.149999999999999" customHeight="1" x14ac:dyDescent="0.4">
      <c r="A7" s="143" t="s">
        <v>96</v>
      </c>
      <c r="B7" s="144">
        <v>2021</v>
      </c>
      <c r="C7" s="102" t="s">
        <v>73</v>
      </c>
      <c r="D7" s="104"/>
      <c r="E7" s="105"/>
      <c r="F7" s="106"/>
      <c r="G7" s="142" t="s">
        <v>10</v>
      </c>
      <c r="H7" s="107">
        <v>0</v>
      </c>
      <c r="I7" s="142"/>
      <c r="J7" s="102"/>
      <c r="K7" s="102"/>
      <c r="L7" s="102"/>
      <c r="M7" s="28"/>
    </row>
    <row r="8" spans="1:13" s="1" customFormat="1" ht="20.149999999999999" customHeight="1" x14ac:dyDescent="0.4">
      <c r="A8" s="143" t="s">
        <v>96</v>
      </c>
      <c r="B8" s="144">
        <v>2021</v>
      </c>
      <c r="C8" s="102" t="s">
        <v>74</v>
      </c>
      <c r="D8" s="105"/>
      <c r="E8" s="105"/>
      <c r="F8" s="106"/>
      <c r="G8" s="142" t="s">
        <v>10</v>
      </c>
      <c r="H8" s="107">
        <v>0</v>
      </c>
      <c r="I8" s="142"/>
      <c r="J8" s="102"/>
      <c r="K8" s="102"/>
      <c r="L8" s="102"/>
      <c r="M8" s="28"/>
    </row>
    <row r="9" spans="1:13" s="1" customFormat="1" ht="20.149999999999999" customHeight="1" x14ac:dyDescent="0.4">
      <c r="A9" s="143" t="s">
        <v>96</v>
      </c>
      <c r="B9" s="144">
        <v>2021</v>
      </c>
      <c r="C9" s="102" t="s">
        <v>75</v>
      </c>
      <c r="D9" s="105"/>
      <c r="E9" s="105"/>
      <c r="F9" s="108"/>
      <c r="G9" s="142" t="s">
        <v>10</v>
      </c>
      <c r="H9" s="107">
        <v>0</v>
      </c>
      <c r="I9" s="142"/>
      <c r="J9" s="102"/>
      <c r="K9" s="102"/>
      <c r="L9" s="102"/>
      <c r="M9" s="28"/>
    </row>
    <row r="10" spans="1:13" s="1" customFormat="1" ht="20.149999999999999" customHeight="1" x14ac:dyDescent="0.4">
      <c r="A10" s="143" t="s">
        <v>96</v>
      </c>
      <c r="B10" s="144">
        <v>2021</v>
      </c>
      <c r="C10" s="102" t="s">
        <v>76</v>
      </c>
      <c r="D10" s="105"/>
      <c r="E10" s="105"/>
      <c r="F10" s="108"/>
      <c r="G10" s="142" t="s">
        <v>10</v>
      </c>
      <c r="H10" s="107">
        <v>0</v>
      </c>
      <c r="I10" s="142"/>
      <c r="J10" s="102"/>
      <c r="K10" s="102"/>
      <c r="L10" s="102"/>
      <c r="M10" s="28"/>
    </row>
    <row r="11" spans="1:13" s="1" customFormat="1" ht="20.149999999999999" customHeight="1" x14ac:dyDescent="0.4">
      <c r="A11" s="143" t="s">
        <v>96</v>
      </c>
      <c r="B11" s="144">
        <v>2021</v>
      </c>
      <c r="C11" s="102" t="s">
        <v>77</v>
      </c>
      <c r="D11" s="105"/>
      <c r="E11" s="105"/>
      <c r="F11" s="108"/>
      <c r="G11" s="142" t="s">
        <v>10</v>
      </c>
      <c r="H11" s="103">
        <v>3707364.7649019919</v>
      </c>
      <c r="I11" s="142" t="s">
        <v>66</v>
      </c>
      <c r="J11" s="102"/>
      <c r="K11" s="102"/>
      <c r="L11" s="102"/>
      <c r="M11" s="28"/>
    </row>
    <row r="12" spans="1:13" s="1" customFormat="1" ht="20.149999999999999" customHeight="1" x14ac:dyDescent="0.4">
      <c r="A12" s="143" t="s">
        <v>96</v>
      </c>
      <c r="B12" s="144">
        <v>2021</v>
      </c>
      <c r="C12" s="102" t="s">
        <v>78</v>
      </c>
      <c r="D12" s="105"/>
      <c r="E12" s="109"/>
      <c r="F12" s="108"/>
      <c r="G12" s="142" t="s">
        <v>10</v>
      </c>
      <c r="H12" s="107">
        <v>0</v>
      </c>
      <c r="I12" s="142"/>
      <c r="J12" s="102"/>
      <c r="K12" s="102"/>
      <c r="L12" s="102"/>
      <c r="M12" s="28"/>
    </row>
    <row r="13" spans="1:13" s="1" customFormat="1" ht="20.149999999999999" customHeight="1" x14ac:dyDescent="0.4">
      <c r="A13" s="143" t="s">
        <v>96</v>
      </c>
      <c r="B13" s="144">
        <v>2021</v>
      </c>
      <c r="C13" s="102" t="s">
        <v>79</v>
      </c>
      <c r="D13" s="105"/>
      <c r="E13" s="109"/>
      <c r="F13" s="108"/>
      <c r="G13" s="142" t="s">
        <v>10</v>
      </c>
      <c r="H13" s="107">
        <v>0</v>
      </c>
      <c r="I13" s="142"/>
      <c r="J13" s="102"/>
      <c r="K13" s="102"/>
      <c r="L13" s="102"/>
      <c r="M13" s="28"/>
    </row>
    <row r="14" spans="1:13" s="1" customFormat="1" ht="20.149999999999999" customHeight="1" x14ac:dyDescent="0.4">
      <c r="A14" s="143" t="s">
        <v>96</v>
      </c>
      <c r="B14" s="144">
        <v>2021</v>
      </c>
      <c r="C14" s="102" t="s">
        <v>80</v>
      </c>
      <c r="D14" s="105"/>
      <c r="E14" s="105"/>
      <c r="F14" s="108"/>
      <c r="G14" s="142" t="s">
        <v>10</v>
      </c>
      <c r="H14" s="107">
        <v>0</v>
      </c>
      <c r="I14" s="142"/>
      <c r="J14" s="102"/>
      <c r="K14" s="102"/>
      <c r="L14" s="102"/>
      <c r="M14" s="28"/>
    </row>
    <row r="15" spans="1:13" s="1" customFormat="1" ht="20.149999999999999" customHeight="1" x14ac:dyDescent="0.4">
      <c r="A15" s="143" t="s">
        <v>96</v>
      </c>
      <c r="B15" s="144">
        <v>2021</v>
      </c>
      <c r="C15" s="102" t="s">
        <v>81</v>
      </c>
      <c r="D15" s="105"/>
      <c r="E15" s="105"/>
      <c r="F15" s="108"/>
      <c r="G15" s="142" t="s">
        <v>10</v>
      </c>
      <c r="H15" s="107"/>
      <c r="I15" s="142"/>
      <c r="J15" s="102"/>
      <c r="K15" s="102"/>
      <c r="L15" s="102"/>
      <c r="M15" s="28"/>
    </row>
    <row r="16" spans="1:13" s="1" customFormat="1" ht="20.149999999999999" customHeight="1" x14ac:dyDescent="0.4">
      <c r="A16" s="143" t="s">
        <v>96</v>
      </c>
      <c r="B16" s="144">
        <v>2021</v>
      </c>
      <c r="C16" s="110" t="s">
        <v>68</v>
      </c>
      <c r="D16" s="104"/>
      <c r="E16" s="111"/>
      <c r="F16" s="112"/>
      <c r="G16" s="142" t="s">
        <v>11</v>
      </c>
      <c r="H16" s="107">
        <v>0</v>
      </c>
      <c r="I16" s="142"/>
      <c r="J16" s="102"/>
      <c r="K16" s="102"/>
      <c r="L16" s="102"/>
      <c r="M16" s="28"/>
    </row>
    <row r="17" spans="1:13" s="1" customFormat="1" ht="20.149999999999999" customHeight="1" x14ac:dyDescent="0.4">
      <c r="A17" s="143" t="s">
        <v>96</v>
      </c>
      <c r="B17" s="144">
        <v>2021</v>
      </c>
      <c r="C17" s="102" t="s">
        <v>69</v>
      </c>
      <c r="D17" s="104"/>
      <c r="E17" s="111"/>
      <c r="F17" s="108"/>
      <c r="G17" s="142" t="s">
        <v>11</v>
      </c>
      <c r="H17" s="107">
        <v>11056449909</v>
      </c>
      <c r="I17" s="142" t="s">
        <v>66</v>
      </c>
      <c r="J17" s="102"/>
      <c r="K17" s="102"/>
      <c r="L17" s="102"/>
      <c r="M17" s="28"/>
    </row>
    <row r="18" spans="1:13" s="1" customFormat="1" ht="20.149999999999999" customHeight="1" x14ac:dyDescent="0.4">
      <c r="A18" s="143" t="s">
        <v>96</v>
      </c>
      <c r="B18" s="144">
        <v>2021</v>
      </c>
      <c r="C18" s="102" t="s">
        <v>70</v>
      </c>
      <c r="D18" s="104"/>
      <c r="E18" s="111"/>
      <c r="F18" s="108"/>
      <c r="G18" s="142" t="s">
        <v>11</v>
      </c>
      <c r="H18" s="107">
        <v>0</v>
      </c>
      <c r="I18" s="142"/>
      <c r="J18" s="102"/>
      <c r="K18" s="102"/>
      <c r="L18" s="102"/>
      <c r="M18" s="28"/>
    </row>
    <row r="19" spans="1:13" s="1" customFormat="1" ht="20.149999999999999" customHeight="1" x14ac:dyDescent="0.4">
      <c r="A19" s="143" t="s">
        <v>96</v>
      </c>
      <c r="B19" s="144">
        <v>2021</v>
      </c>
      <c r="C19" s="102" t="s">
        <v>71</v>
      </c>
      <c r="D19" s="104"/>
      <c r="E19" s="111"/>
      <c r="F19" s="108"/>
      <c r="G19" s="142" t="s">
        <v>11</v>
      </c>
      <c r="H19" s="107">
        <v>22586067966</v>
      </c>
      <c r="I19" s="142" t="s">
        <v>66</v>
      </c>
      <c r="J19" s="102"/>
      <c r="K19" s="102"/>
      <c r="L19" s="102"/>
      <c r="M19" s="28"/>
    </row>
    <row r="20" spans="1:13" s="1" customFormat="1" ht="20.149999999999999" customHeight="1" x14ac:dyDescent="0.4">
      <c r="A20" s="143" t="s">
        <v>96</v>
      </c>
      <c r="B20" s="144">
        <v>2021</v>
      </c>
      <c r="C20" s="102" t="s">
        <v>72</v>
      </c>
      <c r="D20" s="104"/>
      <c r="E20" s="111"/>
      <c r="F20" s="108"/>
      <c r="G20" s="142" t="s">
        <v>11</v>
      </c>
      <c r="H20" s="107">
        <v>42573247.899999999</v>
      </c>
      <c r="I20" s="142" t="s">
        <v>66</v>
      </c>
      <c r="J20" s="102"/>
      <c r="K20" s="102"/>
      <c r="L20" s="102"/>
      <c r="M20" s="28"/>
    </row>
    <row r="21" spans="1:13" s="1" customFormat="1" ht="20.149999999999999" customHeight="1" x14ac:dyDescent="0.4">
      <c r="A21" s="143" t="s">
        <v>96</v>
      </c>
      <c r="B21" s="144">
        <v>2021</v>
      </c>
      <c r="C21" s="102" t="s">
        <v>73</v>
      </c>
      <c r="D21" s="104"/>
      <c r="E21" s="111"/>
      <c r="F21" s="108"/>
      <c r="G21" s="142" t="s">
        <v>11</v>
      </c>
      <c r="H21" s="107"/>
      <c r="I21" s="142"/>
      <c r="J21" s="102"/>
      <c r="K21" s="102"/>
      <c r="L21" s="102"/>
      <c r="M21" s="28"/>
    </row>
    <row r="22" spans="1:13" s="1" customFormat="1" ht="20.149999999999999" customHeight="1" x14ac:dyDescent="0.4">
      <c r="A22" s="143" t="s">
        <v>96</v>
      </c>
      <c r="B22" s="144">
        <v>2021</v>
      </c>
      <c r="C22" s="102" t="s">
        <v>74</v>
      </c>
      <c r="D22" s="105"/>
      <c r="E22" s="111"/>
      <c r="F22" s="108"/>
      <c r="G22" s="142" t="s">
        <v>11</v>
      </c>
      <c r="H22" s="107"/>
      <c r="I22" s="142"/>
      <c r="J22" s="102"/>
      <c r="K22" s="102"/>
      <c r="L22" s="102"/>
      <c r="M22" s="28"/>
    </row>
    <row r="23" spans="1:13" s="1" customFormat="1" ht="20.149999999999999" customHeight="1" x14ac:dyDescent="0.4">
      <c r="A23" s="143" t="s">
        <v>96</v>
      </c>
      <c r="B23" s="144">
        <v>2021</v>
      </c>
      <c r="C23" s="102" t="s">
        <v>75</v>
      </c>
      <c r="D23" s="105"/>
      <c r="E23" s="105"/>
      <c r="F23" s="108"/>
      <c r="G23" s="142" t="s">
        <v>11</v>
      </c>
      <c r="H23" s="107"/>
      <c r="I23" s="142"/>
      <c r="J23" s="102"/>
      <c r="K23" s="102"/>
      <c r="L23" s="102"/>
      <c r="M23" s="28"/>
    </row>
    <row r="24" spans="1:13" s="1" customFormat="1" ht="20.149999999999999" customHeight="1" x14ac:dyDescent="0.4">
      <c r="A24" s="143" t="s">
        <v>96</v>
      </c>
      <c r="B24" s="144">
        <v>2021</v>
      </c>
      <c r="C24" s="102" t="s">
        <v>76</v>
      </c>
      <c r="D24" s="105"/>
      <c r="E24" s="105"/>
      <c r="F24" s="108"/>
      <c r="G24" s="142" t="s">
        <v>11</v>
      </c>
      <c r="H24" s="107"/>
      <c r="I24" s="142"/>
      <c r="J24" s="102"/>
      <c r="K24" s="102"/>
      <c r="L24" s="102"/>
      <c r="M24" s="28"/>
    </row>
    <row r="25" spans="1:13" s="1" customFormat="1" ht="20.149999999999999" customHeight="1" x14ac:dyDescent="0.4">
      <c r="A25" s="143" t="s">
        <v>96</v>
      </c>
      <c r="B25" s="144">
        <v>2021</v>
      </c>
      <c r="C25" s="102" t="s">
        <v>77</v>
      </c>
      <c r="D25" s="105"/>
      <c r="E25" s="111"/>
      <c r="F25" s="108"/>
      <c r="G25" s="142" t="s">
        <v>11</v>
      </c>
      <c r="H25" s="107"/>
      <c r="I25" s="142"/>
      <c r="J25" s="102"/>
      <c r="K25" s="102"/>
      <c r="L25" s="102"/>
      <c r="M25" s="28"/>
    </row>
    <row r="26" spans="1:13" s="1" customFormat="1" ht="20.149999999999999" customHeight="1" x14ac:dyDescent="0.4">
      <c r="A26" s="143" t="s">
        <v>96</v>
      </c>
      <c r="B26" s="144">
        <v>2021</v>
      </c>
      <c r="C26" s="102" t="s">
        <v>78</v>
      </c>
      <c r="D26" s="105"/>
      <c r="E26" s="111"/>
      <c r="F26" s="108"/>
      <c r="G26" s="142" t="s">
        <v>11</v>
      </c>
      <c r="H26" s="107"/>
      <c r="I26" s="142"/>
      <c r="J26" s="102"/>
      <c r="K26" s="102"/>
      <c r="L26" s="102"/>
      <c r="M26" s="28"/>
    </row>
    <row r="27" spans="1:13" s="1" customFormat="1" ht="20.149999999999999" customHeight="1" x14ac:dyDescent="0.4">
      <c r="A27" s="143" t="s">
        <v>96</v>
      </c>
      <c r="B27" s="144">
        <v>2021</v>
      </c>
      <c r="C27" s="102" t="s">
        <v>79</v>
      </c>
      <c r="D27" s="105"/>
      <c r="E27" s="111"/>
      <c r="F27" s="108"/>
      <c r="G27" s="142" t="s">
        <v>11</v>
      </c>
      <c r="H27" s="107"/>
      <c r="I27" s="142"/>
      <c r="J27" s="102"/>
      <c r="K27" s="102"/>
      <c r="L27" s="102"/>
      <c r="M27" s="28"/>
    </row>
    <row r="28" spans="1:13" s="1" customFormat="1" ht="20.149999999999999" customHeight="1" x14ac:dyDescent="0.4">
      <c r="A28" s="143" t="s">
        <v>96</v>
      </c>
      <c r="B28" s="144">
        <v>2021</v>
      </c>
      <c r="C28" s="102" t="s">
        <v>80</v>
      </c>
      <c r="D28" s="105"/>
      <c r="E28" s="105"/>
      <c r="F28" s="108"/>
      <c r="G28" s="142" t="s">
        <v>11</v>
      </c>
      <c r="H28" s="107"/>
      <c r="I28" s="142"/>
      <c r="J28" s="102"/>
      <c r="K28" s="102"/>
      <c r="L28" s="102"/>
      <c r="M28" s="28"/>
    </row>
    <row r="29" spans="1:13" s="1" customFormat="1" ht="20.149999999999999" customHeight="1" x14ac:dyDescent="0.4">
      <c r="A29" s="143" t="s">
        <v>96</v>
      </c>
      <c r="B29" s="144">
        <v>2021</v>
      </c>
      <c r="C29" s="102" t="s">
        <v>82</v>
      </c>
      <c r="D29" s="105"/>
      <c r="E29" s="105"/>
      <c r="F29" s="108"/>
      <c r="G29" s="142" t="s">
        <v>11</v>
      </c>
      <c r="H29" s="107"/>
      <c r="I29" s="142"/>
      <c r="J29" s="102"/>
      <c r="K29" s="102"/>
      <c r="L29" s="102"/>
      <c r="M29" s="28"/>
    </row>
    <row r="30" spans="1:13" s="1" customFormat="1" ht="20.149999999999999" customHeight="1" x14ac:dyDescent="0.4">
      <c r="A30" s="143" t="s">
        <v>96</v>
      </c>
      <c r="B30" s="144">
        <v>2021</v>
      </c>
      <c r="C30" s="102"/>
      <c r="D30" s="105"/>
      <c r="E30" s="105"/>
      <c r="F30" s="108"/>
      <c r="G30" s="1032"/>
      <c r="H30" s="107"/>
      <c r="I30" s="142"/>
      <c r="J30" s="102"/>
      <c r="K30" s="102"/>
      <c r="L30" s="102"/>
    </row>
    <row r="31" spans="1:13" s="1" customFormat="1" ht="29.25" customHeight="1" x14ac:dyDescent="0.4">
      <c r="A31" s="143" t="s">
        <v>144</v>
      </c>
      <c r="B31" s="144">
        <v>2021</v>
      </c>
      <c r="C31" s="151" t="s">
        <v>68</v>
      </c>
      <c r="D31" s="152"/>
      <c r="E31" s="153"/>
      <c r="F31" s="154"/>
      <c r="G31" s="155" t="s">
        <v>10</v>
      </c>
      <c r="H31" s="149">
        <v>310516766.09000003</v>
      </c>
      <c r="I31" s="147" t="s">
        <v>66</v>
      </c>
      <c r="J31" s="150"/>
      <c r="K31" s="150"/>
      <c r="L31" s="156"/>
    </row>
    <row r="32" spans="1:13" ht="20.149999999999999" customHeight="1" x14ac:dyDescent="0.35">
      <c r="A32" s="143" t="s">
        <v>144</v>
      </c>
      <c r="B32" s="144">
        <v>2021</v>
      </c>
      <c r="C32" s="113" t="s">
        <v>69</v>
      </c>
      <c r="D32" s="114"/>
      <c r="E32" s="115"/>
      <c r="F32" s="115"/>
      <c r="G32" s="183" t="s">
        <v>10</v>
      </c>
      <c r="H32" s="184"/>
      <c r="I32" s="105"/>
      <c r="J32" s="113"/>
      <c r="K32" s="113"/>
      <c r="L32" s="116"/>
    </row>
    <row r="33" spans="1:12" s="1" customFormat="1" ht="20.149999999999999" customHeight="1" x14ac:dyDescent="0.4">
      <c r="A33" s="143" t="s">
        <v>144</v>
      </c>
      <c r="B33" s="144">
        <v>2021</v>
      </c>
      <c r="C33" s="113" t="s">
        <v>70</v>
      </c>
      <c r="D33" s="114"/>
      <c r="E33" s="115"/>
      <c r="F33" s="115"/>
      <c r="G33" s="183" t="s">
        <v>10</v>
      </c>
      <c r="H33" s="129"/>
      <c r="I33" s="105"/>
      <c r="J33" s="113"/>
      <c r="K33" s="113"/>
      <c r="L33" s="116"/>
    </row>
    <row r="34" spans="1:12" s="1" customFormat="1" ht="20.149999999999999" customHeight="1" x14ac:dyDescent="0.4">
      <c r="A34" s="143" t="s">
        <v>144</v>
      </c>
      <c r="B34" s="144">
        <v>2021</v>
      </c>
      <c r="C34" s="113" t="s">
        <v>71</v>
      </c>
      <c r="D34" s="114"/>
      <c r="E34" s="115"/>
      <c r="F34" s="115"/>
      <c r="G34" s="183" t="s">
        <v>10</v>
      </c>
      <c r="H34" s="129"/>
      <c r="I34" s="105"/>
      <c r="J34" s="113"/>
      <c r="K34" s="113"/>
      <c r="L34" s="116"/>
    </row>
    <row r="35" spans="1:12" s="1" customFormat="1" ht="20.149999999999999" customHeight="1" x14ac:dyDescent="0.4">
      <c r="A35" s="143" t="s">
        <v>144</v>
      </c>
      <c r="B35" s="144">
        <v>2021</v>
      </c>
      <c r="C35" s="113" t="s">
        <v>72</v>
      </c>
      <c r="D35" s="114"/>
      <c r="E35" s="115"/>
      <c r="F35" s="115"/>
      <c r="G35" s="183" t="s">
        <v>10</v>
      </c>
      <c r="H35" s="129"/>
      <c r="I35" s="105"/>
      <c r="J35" s="113"/>
      <c r="K35" s="113"/>
      <c r="L35" s="116"/>
    </row>
    <row r="36" spans="1:12" s="1" customFormat="1" ht="20.149999999999999" customHeight="1" x14ac:dyDescent="0.4">
      <c r="A36" s="143" t="s">
        <v>144</v>
      </c>
      <c r="B36" s="144">
        <v>2021</v>
      </c>
      <c r="C36" s="113" t="s">
        <v>73</v>
      </c>
      <c r="D36" s="114"/>
      <c r="E36" s="115"/>
      <c r="F36" s="115"/>
      <c r="G36" s="183" t="s">
        <v>10</v>
      </c>
      <c r="H36" s="129"/>
      <c r="I36" s="105"/>
      <c r="J36" s="113"/>
      <c r="K36" s="113"/>
      <c r="L36" s="116"/>
    </row>
    <row r="37" spans="1:12" s="1" customFormat="1" ht="20.149999999999999" customHeight="1" x14ac:dyDescent="0.4">
      <c r="A37" s="143" t="s">
        <v>144</v>
      </c>
      <c r="B37" s="144">
        <v>2021</v>
      </c>
      <c r="C37" s="113" t="s">
        <v>74</v>
      </c>
      <c r="D37" s="115"/>
      <c r="E37" s="115"/>
      <c r="F37" s="115"/>
      <c r="G37" s="183" t="s">
        <v>10</v>
      </c>
      <c r="H37" s="185">
        <v>12784080.269000003</v>
      </c>
      <c r="I37" s="105" t="s">
        <v>66</v>
      </c>
      <c r="J37" s="113"/>
      <c r="K37" s="113"/>
      <c r="L37" s="117"/>
    </row>
    <row r="38" spans="1:12" s="1" customFormat="1" ht="20.149999999999999" customHeight="1" x14ac:dyDescent="0.4">
      <c r="A38" s="143" t="s">
        <v>144</v>
      </c>
      <c r="B38" s="144">
        <v>2021</v>
      </c>
      <c r="C38" s="113" t="s">
        <v>75</v>
      </c>
      <c r="D38" s="115"/>
      <c r="E38" s="115"/>
      <c r="F38" s="118"/>
      <c r="G38" s="183" t="s">
        <v>10</v>
      </c>
      <c r="H38" s="184"/>
      <c r="I38" s="105"/>
      <c r="J38" s="113"/>
      <c r="K38" s="113"/>
      <c r="L38" s="117"/>
    </row>
    <row r="39" spans="1:12" s="1" customFormat="1" ht="20.149999999999999" customHeight="1" x14ac:dyDescent="0.4">
      <c r="A39" s="143" t="s">
        <v>144</v>
      </c>
      <c r="B39" s="144">
        <v>2021</v>
      </c>
      <c r="C39" s="113" t="s">
        <v>76</v>
      </c>
      <c r="D39" s="115"/>
      <c r="E39" s="115"/>
      <c r="F39" s="118"/>
      <c r="G39" s="183" t="s">
        <v>10</v>
      </c>
      <c r="H39" s="184"/>
      <c r="I39" s="105"/>
      <c r="J39" s="113"/>
      <c r="K39" s="113"/>
      <c r="L39" s="117"/>
    </row>
    <row r="40" spans="1:12" ht="20.149999999999999" customHeight="1" x14ac:dyDescent="0.35">
      <c r="A40" s="143" t="s">
        <v>144</v>
      </c>
      <c r="B40" s="144">
        <v>2021</v>
      </c>
      <c r="C40" s="113" t="s">
        <v>77</v>
      </c>
      <c r="D40" s="115"/>
      <c r="E40" s="115"/>
      <c r="F40" s="118"/>
      <c r="G40" s="183" t="s">
        <v>10</v>
      </c>
      <c r="H40" s="185">
        <v>89541690.610099986</v>
      </c>
      <c r="I40" s="105" t="s">
        <v>86</v>
      </c>
      <c r="J40" s="186">
        <v>1341717.2950000004</v>
      </c>
      <c r="K40" s="124" t="s">
        <v>156</v>
      </c>
      <c r="L40" s="117"/>
    </row>
    <row r="41" spans="1:12" ht="20.149999999999999" customHeight="1" x14ac:dyDescent="0.35">
      <c r="A41" s="143" t="s">
        <v>144</v>
      </c>
      <c r="B41" s="144">
        <v>2021</v>
      </c>
      <c r="C41" s="113" t="s">
        <v>78</v>
      </c>
      <c r="D41" s="115"/>
      <c r="E41" s="119"/>
      <c r="F41" s="118"/>
      <c r="G41" s="183" t="s">
        <v>10</v>
      </c>
      <c r="H41" s="185">
        <v>505557159.18840837</v>
      </c>
      <c r="I41" s="105" t="s">
        <v>66</v>
      </c>
      <c r="J41" s="186"/>
      <c r="K41" s="124"/>
      <c r="L41" s="117"/>
    </row>
    <row r="42" spans="1:12" ht="20.149999999999999" customHeight="1" x14ac:dyDescent="0.35">
      <c r="A42" s="143" t="s">
        <v>144</v>
      </c>
      <c r="B42" s="144">
        <v>2021</v>
      </c>
      <c r="C42" s="113" t="s">
        <v>79</v>
      </c>
      <c r="D42" s="115"/>
      <c r="E42" s="119"/>
      <c r="F42" s="118"/>
      <c r="G42" s="183" t="s">
        <v>10</v>
      </c>
      <c r="H42" s="184">
        <v>15542083.99117602</v>
      </c>
      <c r="I42" s="105" t="s">
        <v>66</v>
      </c>
      <c r="J42" s="186"/>
      <c r="K42" s="124"/>
      <c r="L42" s="117"/>
    </row>
    <row r="43" spans="1:12" ht="20.149999999999999" customHeight="1" x14ac:dyDescent="0.35">
      <c r="A43" s="143" t="s">
        <v>144</v>
      </c>
      <c r="B43" s="144">
        <v>2021</v>
      </c>
      <c r="C43" s="113" t="s">
        <v>80</v>
      </c>
      <c r="D43" s="115"/>
      <c r="E43" s="115"/>
      <c r="F43" s="118"/>
      <c r="G43" s="183" t="s">
        <v>10</v>
      </c>
      <c r="H43" s="184">
        <v>8027114.6819186741</v>
      </c>
      <c r="I43" s="105" t="s">
        <v>66</v>
      </c>
      <c r="J43" s="186"/>
      <c r="K43" s="124"/>
      <c r="L43" s="117"/>
    </row>
    <row r="44" spans="1:12" ht="20.149999999999999" customHeight="1" x14ac:dyDescent="0.35">
      <c r="A44" s="143" t="s">
        <v>144</v>
      </c>
      <c r="B44" s="144">
        <v>2021</v>
      </c>
      <c r="C44" s="113" t="s">
        <v>81</v>
      </c>
      <c r="D44" s="115"/>
      <c r="E44" s="115"/>
      <c r="F44" s="118"/>
      <c r="G44" s="183" t="s">
        <v>10</v>
      </c>
      <c r="H44" s="185">
        <v>2318958.3023574599</v>
      </c>
      <c r="I44" s="105" t="s">
        <v>66</v>
      </c>
      <c r="J44" s="186"/>
      <c r="K44" s="124"/>
      <c r="L44" s="117"/>
    </row>
    <row r="45" spans="1:12" ht="33" customHeight="1" x14ac:dyDescent="0.35">
      <c r="A45" s="143" t="s">
        <v>144</v>
      </c>
      <c r="B45" s="144">
        <v>2021</v>
      </c>
      <c r="C45" s="120" t="s">
        <v>68</v>
      </c>
      <c r="D45" s="114"/>
      <c r="E45" s="121"/>
      <c r="F45" s="122"/>
      <c r="G45" s="183" t="s">
        <v>11</v>
      </c>
      <c r="H45" s="185"/>
      <c r="I45" s="105"/>
      <c r="J45" s="113"/>
      <c r="K45" s="113"/>
      <c r="L45" s="116"/>
    </row>
    <row r="46" spans="1:12" ht="20.149999999999999" customHeight="1" x14ac:dyDescent="0.35">
      <c r="A46" s="143" t="s">
        <v>144</v>
      </c>
      <c r="B46" s="144">
        <v>2021</v>
      </c>
      <c r="C46" s="113" t="s">
        <v>69</v>
      </c>
      <c r="D46" s="114"/>
      <c r="E46" s="121"/>
      <c r="F46" s="118"/>
      <c r="G46" s="183" t="s">
        <v>11</v>
      </c>
      <c r="H46" s="184">
        <v>682298454360</v>
      </c>
      <c r="I46" s="105" t="s">
        <v>66</v>
      </c>
      <c r="J46" s="113"/>
      <c r="K46" s="113"/>
      <c r="L46" s="116"/>
    </row>
    <row r="47" spans="1:12" ht="20.149999999999999" customHeight="1" x14ac:dyDescent="0.35">
      <c r="A47" s="143" t="s">
        <v>144</v>
      </c>
      <c r="B47" s="144">
        <v>2021</v>
      </c>
      <c r="C47" s="113" t="s">
        <v>70</v>
      </c>
      <c r="D47" s="114"/>
      <c r="E47" s="121"/>
      <c r="F47" s="118"/>
      <c r="G47" s="183" t="s">
        <v>11</v>
      </c>
      <c r="H47" s="139">
        <v>285482342001</v>
      </c>
      <c r="I47" s="105" t="s">
        <v>66</v>
      </c>
      <c r="J47" s="113"/>
      <c r="K47" s="113"/>
      <c r="L47" s="116"/>
    </row>
    <row r="48" spans="1:12" ht="20.149999999999999" customHeight="1" x14ac:dyDescent="0.35">
      <c r="A48" s="143" t="s">
        <v>144</v>
      </c>
      <c r="B48" s="144">
        <v>2021</v>
      </c>
      <c r="C48" s="113" t="s">
        <v>71</v>
      </c>
      <c r="D48" s="114"/>
      <c r="E48" s="121"/>
      <c r="F48" s="118"/>
      <c r="G48" s="183" t="s">
        <v>11</v>
      </c>
      <c r="H48" s="131">
        <v>284248933093</v>
      </c>
      <c r="I48" s="105" t="s">
        <v>66</v>
      </c>
      <c r="J48" s="113"/>
      <c r="K48" s="113"/>
      <c r="L48" s="116"/>
    </row>
    <row r="49" spans="1:17" ht="20.149999999999999" customHeight="1" x14ac:dyDescent="0.35">
      <c r="A49" s="143" t="s">
        <v>144</v>
      </c>
      <c r="B49" s="144">
        <v>2021</v>
      </c>
      <c r="C49" s="113" t="s">
        <v>72</v>
      </c>
      <c r="D49" s="114"/>
      <c r="E49" s="121"/>
      <c r="F49" s="118"/>
      <c r="G49" s="183" t="s">
        <v>11</v>
      </c>
      <c r="H49" s="131"/>
      <c r="I49" s="105"/>
      <c r="J49" s="113"/>
      <c r="K49" s="113"/>
      <c r="L49" s="116"/>
    </row>
    <row r="50" spans="1:17" ht="20.149999999999999" customHeight="1" x14ac:dyDescent="0.35">
      <c r="A50" s="143" t="s">
        <v>144</v>
      </c>
      <c r="B50" s="144">
        <v>2021</v>
      </c>
      <c r="C50" s="113" t="s">
        <v>73</v>
      </c>
      <c r="D50" s="114"/>
      <c r="E50" s="121"/>
      <c r="F50" s="118"/>
      <c r="G50" s="183" t="s">
        <v>11</v>
      </c>
      <c r="H50" s="131">
        <f>'[6]V. Informasi CSR_2021'!I41</f>
        <v>0</v>
      </c>
      <c r="I50" s="105" t="s">
        <v>86</v>
      </c>
      <c r="J50" s="113"/>
      <c r="K50" s="113"/>
      <c r="L50" s="117"/>
    </row>
    <row r="51" spans="1:17" ht="20.149999999999999" customHeight="1" x14ac:dyDescent="0.35">
      <c r="A51" s="143" t="s">
        <v>144</v>
      </c>
      <c r="B51" s="144">
        <v>2021</v>
      </c>
      <c r="C51" s="113" t="s">
        <v>74</v>
      </c>
      <c r="D51" s="115"/>
      <c r="E51" s="121"/>
      <c r="F51" s="118"/>
      <c r="G51" s="183" t="s">
        <v>11</v>
      </c>
      <c r="H51" s="131"/>
      <c r="I51" s="105"/>
      <c r="J51" s="113"/>
      <c r="K51" s="113"/>
      <c r="L51" s="116"/>
    </row>
    <row r="52" spans="1:17" ht="20.149999999999999" customHeight="1" x14ac:dyDescent="0.35">
      <c r="A52" s="143" t="s">
        <v>144</v>
      </c>
      <c r="B52" s="144">
        <v>2021</v>
      </c>
      <c r="C52" s="113" t="s">
        <v>75</v>
      </c>
      <c r="D52" s="115"/>
      <c r="E52" s="115"/>
      <c r="F52" s="118"/>
      <c r="G52" s="183" t="s">
        <v>11</v>
      </c>
      <c r="H52" s="131"/>
      <c r="I52" s="105"/>
      <c r="J52" s="113"/>
      <c r="K52" s="113"/>
      <c r="L52" s="116"/>
    </row>
    <row r="53" spans="1:17" ht="20.149999999999999" customHeight="1" x14ac:dyDescent="0.35">
      <c r="A53" s="143" t="s">
        <v>144</v>
      </c>
      <c r="B53" s="144">
        <v>2021</v>
      </c>
      <c r="C53" s="113" t="s">
        <v>76</v>
      </c>
      <c r="D53" s="115"/>
      <c r="E53" s="115"/>
      <c r="F53" s="118"/>
      <c r="G53" s="183" t="s">
        <v>11</v>
      </c>
      <c r="H53" s="131"/>
      <c r="I53" s="105"/>
      <c r="J53" s="113"/>
      <c r="K53" s="113"/>
      <c r="L53" s="116"/>
    </row>
    <row r="54" spans="1:17" ht="20.149999999999999" customHeight="1" x14ac:dyDescent="0.35">
      <c r="A54" s="143" t="s">
        <v>144</v>
      </c>
      <c r="B54" s="144">
        <v>2021</v>
      </c>
      <c r="C54" s="113" t="s">
        <v>77</v>
      </c>
      <c r="D54" s="115"/>
      <c r="E54" s="115"/>
      <c r="F54" s="118"/>
      <c r="G54" s="183" t="s">
        <v>11</v>
      </c>
      <c r="H54" s="131">
        <v>0</v>
      </c>
      <c r="I54" s="105"/>
      <c r="J54" s="113"/>
      <c r="K54" s="113"/>
      <c r="L54" s="116"/>
    </row>
    <row r="55" spans="1:17" ht="20.149999999999999" customHeight="1" x14ac:dyDescent="0.35">
      <c r="A55" s="143" t="s">
        <v>144</v>
      </c>
      <c r="B55" s="144">
        <v>2021</v>
      </c>
      <c r="C55" s="113" t="s">
        <v>78</v>
      </c>
      <c r="D55" s="115"/>
      <c r="E55" s="119"/>
      <c r="F55" s="118"/>
      <c r="G55" s="183" t="s">
        <v>11</v>
      </c>
      <c r="H55" s="131">
        <v>0</v>
      </c>
      <c r="I55" s="105"/>
      <c r="J55" s="113"/>
      <c r="K55" s="113"/>
      <c r="L55" s="116"/>
    </row>
    <row r="56" spans="1:17" ht="20.149999999999999" customHeight="1" x14ac:dyDescent="0.35">
      <c r="A56" s="143" t="s">
        <v>144</v>
      </c>
      <c r="B56" s="144">
        <v>2021</v>
      </c>
      <c r="C56" s="113" t="s">
        <v>79</v>
      </c>
      <c r="D56" s="115"/>
      <c r="E56" s="119"/>
      <c r="F56" s="118"/>
      <c r="G56" s="183" t="s">
        <v>11</v>
      </c>
      <c r="H56" s="131">
        <v>0</v>
      </c>
      <c r="I56" s="105"/>
      <c r="J56" s="113"/>
      <c r="K56" s="113"/>
      <c r="L56" s="116"/>
    </row>
    <row r="57" spans="1:17" ht="20.149999999999999" customHeight="1" x14ac:dyDescent="0.35">
      <c r="A57" s="143" t="s">
        <v>144</v>
      </c>
      <c r="B57" s="144">
        <v>2021</v>
      </c>
      <c r="C57" s="113" t="s">
        <v>80</v>
      </c>
      <c r="D57" s="115"/>
      <c r="E57" s="115"/>
      <c r="F57" s="118"/>
      <c r="G57" s="183" t="s">
        <v>11</v>
      </c>
      <c r="H57" s="131">
        <v>0</v>
      </c>
      <c r="I57" s="105"/>
      <c r="J57" s="113"/>
      <c r="K57" s="113"/>
      <c r="L57" s="116"/>
    </row>
    <row r="58" spans="1:17" ht="20.149999999999999" customHeight="1" x14ac:dyDescent="0.35">
      <c r="A58" s="143" t="s">
        <v>144</v>
      </c>
      <c r="B58" s="144">
        <v>2021</v>
      </c>
      <c r="C58" s="113" t="s">
        <v>82</v>
      </c>
      <c r="D58" s="115"/>
      <c r="E58" s="115"/>
      <c r="F58" s="118"/>
      <c r="G58" s="187" t="s">
        <v>11</v>
      </c>
      <c r="H58" s="131">
        <v>0</v>
      </c>
      <c r="I58" s="105"/>
      <c r="J58" s="113"/>
      <c r="K58" s="113"/>
      <c r="L58" s="116"/>
    </row>
    <row r="59" spans="1:17" ht="20.149999999999999" customHeight="1" x14ac:dyDescent="0.35">
      <c r="A59" s="143" t="s">
        <v>144</v>
      </c>
      <c r="B59" s="144">
        <v>2021</v>
      </c>
      <c r="C59" s="113"/>
      <c r="D59" s="115"/>
      <c r="E59" s="115"/>
      <c r="F59" s="118"/>
      <c r="G59" s="187"/>
      <c r="H59" s="131"/>
      <c r="I59" s="105"/>
      <c r="J59" s="113"/>
      <c r="K59" s="113"/>
      <c r="L59" s="116"/>
    </row>
    <row r="60" spans="1:17" ht="31.5" customHeight="1" x14ac:dyDescent="0.4">
      <c r="A60" s="159" t="s">
        <v>169</v>
      </c>
      <c r="B60" s="144">
        <v>2021</v>
      </c>
      <c r="C60" s="145" t="s">
        <v>68</v>
      </c>
      <c r="D60" s="146"/>
      <c r="E60" s="147"/>
      <c r="F60" s="157"/>
      <c r="G60" s="147" t="s">
        <v>10</v>
      </c>
      <c r="H60" s="149">
        <v>30255021.479999997</v>
      </c>
      <c r="I60" s="147"/>
      <c r="J60" s="147"/>
      <c r="K60" s="158"/>
      <c r="L60" s="150"/>
      <c r="M60" s="1"/>
      <c r="N60" s="1"/>
      <c r="O60" s="1"/>
      <c r="P60" s="1"/>
      <c r="Q60" s="1"/>
    </row>
    <row r="61" spans="1:17" ht="20.149999999999999" customHeight="1" x14ac:dyDescent="0.4">
      <c r="A61" s="159" t="s">
        <v>169</v>
      </c>
      <c r="B61" s="144">
        <v>2021</v>
      </c>
      <c r="C61" s="113" t="s">
        <v>69</v>
      </c>
      <c r="D61" s="104"/>
      <c r="E61" s="105"/>
      <c r="F61" s="123"/>
      <c r="G61" s="105" t="s">
        <v>10</v>
      </c>
      <c r="H61" s="129"/>
      <c r="I61" s="105"/>
      <c r="J61" s="105"/>
      <c r="K61" s="124"/>
      <c r="L61" s="120"/>
      <c r="M61" s="1"/>
      <c r="N61" s="1"/>
      <c r="O61" s="1"/>
      <c r="P61" s="1"/>
      <c r="Q61" s="1"/>
    </row>
    <row r="62" spans="1:17" ht="20.149999999999999" customHeight="1" x14ac:dyDescent="0.4">
      <c r="A62" s="159" t="s">
        <v>169</v>
      </c>
      <c r="B62" s="144">
        <v>2021</v>
      </c>
      <c r="C62" s="113" t="s">
        <v>70</v>
      </c>
      <c r="D62" s="104"/>
      <c r="E62" s="105"/>
      <c r="F62" s="123"/>
      <c r="G62" s="105" t="s">
        <v>10</v>
      </c>
      <c r="H62" s="129"/>
      <c r="I62" s="105"/>
      <c r="J62" s="105"/>
      <c r="K62" s="124"/>
      <c r="L62" s="120"/>
      <c r="M62" s="1"/>
      <c r="N62" s="1"/>
      <c r="O62" s="1"/>
      <c r="P62" s="1"/>
      <c r="Q62" s="1"/>
    </row>
    <row r="63" spans="1:17" ht="20.149999999999999" customHeight="1" x14ac:dyDescent="0.4">
      <c r="A63" s="159" t="s">
        <v>169</v>
      </c>
      <c r="B63" s="144">
        <v>2021</v>
      </c>
      <c r="C63" s="113" t="s">
        <v>71</v>
      </c>
      <c r="D63" s="104"/>
      <c r="E63" s="105"/>
      <c r="F63" s="125"/>
      <c r="G63" s="105" t="s">
        <v>10</v>
      </c>
      <c r="H63" s="129"/>
      <c r="I63" s="105"/>
      <c r="J63" s="105"/>
      <c r="K63" s="124"/>
      <c r="L63" s="120"/>
      <c r="M63" s="1"/>
      <c r="N63" s="1"/>
      <c r="O63" s="1"/>
      <c r="P63" s="1"/>
      <c r="Q63" s="1"/>
    </row>
    <row r="64" spans="1:17" ht="20.149999999999999" customHeight="1" x14ac:dyDescent="0.4">
      <c r="A64" s="159" t="s">
        <v>169</v>
      </c>
      <c r="B64" s="144">
        <v>2021</v>
      </c>
      <c r="C64" s="113" t="s">
        <v>72</v>
      </c>
      <c r="D64" s="104"/>
      <c r="E64" s="105"/>
      <c r="F64" s="125"/>
      <c r="G64" s="105" t="s">
        <v>10</v>
      </c>
      <c r="H64" s="129"/>
      <c r="I64" s="105"/>
      <c r="J64" s="105"/>
      <c r="K64" s="124"/>
      <c r="L64" s="120"/>
      <c r="M64" s="1"/>
      <c r="N64" s="1"/>
      <c r="O64" s="1"/>
      <c r="P64" s="1"/>
      <c r="Q64" s="1"/>
    </row>
    <row r="65" spans="1:17" ht="20.149999999999999" customHeight="1" x14ac:dyDescent="0.4">
      <c r="A65" s="159" t="s">
        <v>169</v>
      </c>
      <c r="B65" s="144">
        <v>2021</v>
      </c>
      <c r="C65" s="113" t="s">
        <v>73</v>
      </c>
      <c r="D65" s="104"/>
      <c r="E65" s="105"/>
      <c r="F65" s="125"/>
      <c r="G65" s="105" t="s">
        <v>10</v>
      </c>
      <c r="H65" s="129"/>
      <c r="I65" s="113"/>
      <c r="J65" s="113"/>
      <c r="K65" s="124"/>
      <c r="L65" s="126"/>
      <c r="M65" s="1"/>
      <c r="N65" s="1"/>
      <c r="O65" s="1"/>
      <c r="P65" s="1"/>
      <c r="Q65" s="1"/>
    </row>
    <row r="66" spans="1:17" ht="20.149999999999999" customHeight="1" x14ac:dyDescent="0.4">
      <c r="A66" s="159" t="s">
        <v>169</v>
      </c>
      <c r="B66" s="144">
        <v>2021</v>
      </c>
      <c r="C66" s="113" t="s">
        <v>74</v>
      </c>
      <c r="D66" s="105"/>
      <c r="E66" s="105"/>
      <c r="F66" s="125"/>
      <c r="G66" s="105" t="s">
        <v>10</v>
      </c>
      <c r="H66" s="129">
        <v>750000</v>
      </c>
      <c r="I66" s="105"/>
      <c r="J66" s="105"/>
      <c r="K66" s="124"/>
      <c r="L66" s="113"/>
      <c r="M66" s="1"/>
      <c r="N66" s="1"/>
      <c r="O66" s="1"/>
      <c r="P66" s="1"/>
      <c r="Q66" s="1"/>
    </row>
    <row r="67" spans="1:17" ht="20.149999999999999" customHeight="1" x14ac:dyDescent="0.4">
      <c r="A67" s="159" t="s">
        <v>169</v>
      </c>
      <c r="B67" s="144">
        <v>2021</v>
      </c>
      <c r="C67" s="113" t="s">
        <v>75</v>
      </c>
      <c r="D67" s="105"/>
      <c r="E67" s="105"/>
      <c r="F67" s="125"/>
      <c r="G67" s="105" t="s">
        <v>10</v>
      </c>
      <c r="H67" s="129">
        <v>0</v>
      </c>
      <c r="I67" s="105"/>
      <c r="J67" s="105"/>
      <c r="K67" s="124"/>
      <c r="L67" s="113"/>
      <c r="M67" s="1"/>
      <c r="N67" s="1"/>
      <c r="O67" s="1"/>
      <c r="P67" s="1"/>
      <c r="Q67" s="1"/>
    </row>
    <row r="68" spans="1:17" ht="20.149999999999999" customHeight="1" x14ac:dyDescent="0.4">
      <c r="A68" s="159" t="s">
        <v>169</v>
      </c>
      <c r="B68" s="144">
        <v>2021</v>
      </c>
      <c r="C68" s="113" t="s">
        <v>76</v>
      </c>
      <c r="D68" s="105"/>
      <c r="E68" s="105"/>
      <c r="F68" s="125"/>
      <c r="G68" s="105" t="s">
        <v>10</v>
      </c>
      <c r="H68" s="129">
        <v>2750000</v>
      </c>
      <c r="I68" s="105"/>
      <c r="J68" s="105"/>
      <c r="K68" s="124"/>
      <c r="L68" s="113"/>
      <c r="M68" s="1"/>
      <c r="N68" s="1"/>
      <c r="O68" s="1"/>
      <c r="P68" s="1"/>
      <c r="Q68" s="1"/>
    </row>
    <row r="69" spans="1:17" ht="20.149999999999999" customHeight="1" x14ac:dyDescent="0.4">
      <c r="A69" s="159" t="s">
        <v>169</v>
      </c>
      <c r="B69" s="144">
        <v>2021</v>
      </c>
      <c r="C69" s="113" t="s">
        <v>77</v>
      </c>
      <c r="D69" s="105"/>
      <c r="E69" s="105"/>
      <c r="F69" s="125"/>
      <c r="G69" s="105" t="s">
        <v>10</v>
      </c>
      <c r="H69" s="129">
        <v>0</v>
      </c>
      <c r="I69" s="105"/>
      <c r="J69" s="105"/>
      <c r="K69" s="124"/>
      <c r="L69" s="113"/>
      <c r="M69" s="1"/>
      <c r="N69" s="1"/>
      <c r="O69" s="1"/>
      <c r="P69" s="1"/>
      <c r="Q69" s="1"/>
    </row>
    <row r="70" spans="1:17" ht="20.149999999999999" customHeight="1" x14ac:dyDescent="0.4">
      <c r="A70" s="159" t="s">
        <v>169</v>
      </c>
      <c r="B70" s="144">
        <v>2021</v>
      </c>
      <c r="C70" s="113" t="s">
        <v>78</v>
      </c>
      <c r="D70" s="105"/>
      <c r="E70" s="109"/>
      <c r="F70" s="125"/>
      <c r="G70" s="105" t="s">
        <v>10</v>
      </c>
      <c r="H70" s="129">
        <v>44496052.479999997</v>
      </c>
      <c r="I70" s="105"/>
      <c r="J70" s="105"/>
      <c r="K70" s="127"/>
      <c r="L70" s="113"/>
      <c r="M70" s="1"/>
      <c r="N70" s="1"/>
      <c r="O70" s="1"/>
      <c r="P70" s="1"/>
      <c r="Q70" s="1"/>
    </row>
    <row r="71" spans="1:17" ht="20.149999999999999" customHeight="1" x14ac:dyDescent="0.4">
      <c r="A71" s="159" t="s">
        <v>169</v>
      </c>
      <c r="B71" s="144">
        <v>2021</v>
      </c>
      <c r="C71" s="113" t="s">
        <v>79</v>
      </c>
      <c r="D71" s="105"/>
      <c r="E71" s="109"/>
      <c r="F71" s="125"/>
      <c r="G71" s="105" t="s">
        <v>10</v>
      </c>
      <c r="H71" s="129">
        <v>0</v>
      </c>
      <c r="I71" s="105"/>
      <c r="J71" s="105"/>
      <c r="K71" s="128"/>
      <c r="L71" s="120"/>
      <c r="M71" s="1"/>
      <c r="N71" s="1"/>
      <c r="O71" s="1"/>
      <c r="P71" s="1"/>
      <c r="Q71" s="1"/>
    </row>
    <row r="72" spans="1:17" ht="20.149999999999999" customHeight="1" x14ac:dyDescent="0.4">
      <c r="A72" s="159" t="s">
        <v>169</v>
      </c>
      <c r="B72" s="144">
        <v>2021</v>
      </c>
      <c r="C72" s="113" t="s">
        <v>80</v>
      </c>
      <c r="D72" s="105"/>
      <c r="E72" s="105"/>
      <c r="F72" s="125"/>
      <c r="G72" s="105" t="s">
        <v>10</v>
      </c>
      <c r="H72" s="129">
        <v>75007.86</v>
      </c>
      <c r="I72" s="105"/>
      <c r="J72" s="105"/>
      <c r="K72" s="124"/>
      <c r="L72" s="113"/>
      <c r="M72" s="1"/>
      <c r="N72" s="1"/>
      <c r="O72" s="1"/>
      <c r="P72" s="1"/>
      <c r="Q72" s="1"/>
    </row>
    <row r="73" spans="1:17" ht="20.149999999999999" customHeight="1" x14ac:dyDescent="0.4">
      <c r="A73" s="159" t="s">
        <v>169</v>
      </c>
      <c r="B73" s="144">
        <v>2021</v>
      </c>
      <c r="C73" s="113" t="s">
        <v>81</v>
      </c>
      <c r="D73" s="105"/>
      <c r="E73" s="105"/>
      <c r="F73" s="125"/>
      <c r="G73" s="105" t="s">
        <v>10</v>
      </c>
      <c r="H73" s="129">
        <v>0</v>
      </c>
      <c r="I73" s="105"/>
      <c r="J73" s="105"/>
      <c r="K73" s="124"/>
      <c r="L73" s="113"/>
      <c r="M73" s="1"/>
      <c r="N73" s="1"/>
      <c r="O73" s="1"/>
      <c r="P73" s="1"/>
      <c r="Q73" s="1"/>
    </row>
    <row r="74" spans="1:17" ht="20.149999999999999" customHeight="1" x14ac:dyDescent="0.4">
      <c r="A74" s="159" t="s">
        <v>169</v>
      </c>
      <c r="B74" s="144">
        <v>2021</v>
      </c>
      <c r="C74" s="120" t="s">
        <v>68</v>
      </c>
      <c r="D74" s="104"/>
      <c r="E74" s="111"/>
      <c r="F74" s="125"/>
      <c r="G74" s="105" t="s">
        <v>11</v>
      </c>
      <c r="H74" s="131"/>
      <c r="I74" s="105"/>
      <c r="J74" s="105"/>
      <c r="K74" s="124"/>
      <c r="L74" s="113"/>
      <c r="M74" s="1"/>
      <c r="N74" s="1"/>
      <c r="O74" s="1"/>
      <c r="P74" s="1"/>
      <c r="Q74" s="1"/>
    </row>
    <row r="75" spans="1:17" ht="20.149999999999999" customHeight="1" x14ac:dyDescent="0.4">
      <c r="A75" s="159" t="s">
        <v>169</v>
      </c>
      <c r="B75" s="144">
        <v>2021</v>
      </c>
      <c r="C75" s="113" t="s">
        <v>69</v>
      </c>
      <c r="D75" s="104"/>
      <c r="E75" s="111"/>
      <c r="F75" s="125"/>
      <c r="G75" s="105" t="s">
        <v>11</v>
      </c>
      <c r="H75" s="131">
        <v>39235268193</v>
      </c>
      <c r="I75" s="105"/>
      <c r="J75" s="105"/>
      <c r="K75" s="124"/>
      <c r="L75" s="113"/>
      <c r="M75" s="1"/>
      <c r="N75" s="1"/>
      <c r="O75" s="1"/>
      <c r="P75" s="1"/>
      <c r="Q75" s="1"/>
    </row>
    <row r="76" spans="1:17" ht="20.149999999999999" customHeight="1" x14ac:dyDescent="0.4">
      <c r="A76" s="159" t="s">
        <v>169</v>
      </c>
      <c r="B76" s="144">
        <v>2021</v>
      </c>
      <c r="C76" s="113" t="s">
        <v>70</v>
      </c>
      <c r="D76" s="104"/>
      <c r="E76" s="111"/>
      <c r="F76" s="125"/>
      <c r="G76" s="105" t="s">
        <v>11</v>
      </c>
      <c r="H76" s="131"/>
      <c r="I76" s="105"/>
      <c r="J76" s="105"/>
      <c r="K76" s="124"/>
      <c r="L76" s="113"/>
      <c r="M76" s="1"/>
      <c r="N76" s="1"/>
      <c r="O76" s="1"/>
      <c r="P76" s="1"/>
      <c r="Q76" s="1"/>
    </row>
    <row r="77" spans="1:17" ht="20.149999999999999" customHeight="1" x14ac:dyDescent="0.4">
      <c r="A77" s="159" t="s">
        <v>169</v>
      </c>
      <c r="B77" s="144">
        <v>2021</v>
      </c>
      <c r="C77" s="113" t="s">
        <v>71</v>
      </c>
      <c r="D77" s="104"/>
      <c r="E77" s="111"/>
      <c r="F77" s="125"/>
      <c r="G77" s="105" t="s">
        <v>11</v>
      </c>
      <c r="H77" s="131">
        <v>46949176741.49736</v>
      </c>
      <c r="I77" s="105"/>
      <c r="J77" s="105"/>
      <c r="K77" s="124"/>
      <c r="L77" s="113"/>
      <c r="M77" s="1"/>
      <c r="N77" s="1"/>
      <c r="O77" s="1"/>
      <c r="P77" s="1"/>
      <c r="Q77" s="1"/>
    </row>
    <row r="78" spans="1:17" ht="20.149999999999999" customHeight="1" x14ac:dyDescent="0.4">
      <c r="A78" s="159" t="s">
        <v>169</v>
      </c>
      <c r="B78" s="144">
        <v>2021</v>
      </c>
      <c r="C78" s="113" t="s">
        <v>72</v>
      </c>
      <c r="D78" s="104"/>
      <c r="E78" s="111"/>
      <c r="F78" s="125"/>
      <c r="G78" s="105" t="s">
        <v>11</v>
      </c>
      <c r="H78" s="131"/>
      <c r="I78" s="105"/>
      <c r="J78" s="105"/>
      <c r="K78" s="124"/>
      <c r="L78" s="113"/>
      <c r="M78" s="1"/>
      <c r="N78" s="1"/>
      <c r="O78" s="1"/>
      <c r="P78" s="1"/>
      <c r="Q78" s="1"/>
    </row>
    <row r="79" spans="1:17" ht="20.149999999999999" customHeight="1" x14ac:dyDescent="0.4">
      <c r="A79" s="159" t="s">
        <v>169</v>
      </c>
      <c r="B79" s="144">
        <v>2021</v>
      </c>
      <c r="C79" s="113" t="s">
        <v>73</v>
      </c>
      <c r="D79" s="104"/>
      <c r="E79" s="111"/>
      <c r="F79" s="125"/>
      <c r="G79" s="105" t="s">
        <v>11</v>
      </c>
      <c r="H79" s="131">
        <f>'[7]V. Informasi CSR_2021'!J92</f>
        <v>0</v>
      </c>
      <c r="I79" s="105"/>
      <c r="J79" s="105"/>
      <c r="K79" s="124"/>
      <c r="L79" s="126"/>
      <c r="M79" s="1"/>
      <c r="N79" s="1"/>
      <c r="O79" s="1"/>
      <c r="P79" s="1"/>
      <c r="Q79" s="1"/>
    </row>
    <row r="80" spans="1:17" ht="20.149999999999999" customHeight="1" x14ac:dyDescent="0.4">
      <c r="A80" s="159" t="s">
        <v>169</v>
      </c>
      <c r="B80" s="144">
        <v>2021</v>
      </c>
      <c r="C80" s="113" t="s">
        <v>74</v>
      </c>
      <c r="D80" s="105"/>
      <c r="E80" s="111"/>
      <c r="F80" s="125"/>
      <c r="G80" s="105" t="s">
        <v>11</v>
      </c>
      <c r="H80" s="131"/>
      <c r="I80" s="105"/>
      <c r="J80" s="105"/>
      <c r="K80" s="124"/>
      <c r="L80" s="120"/>
      <c r="M80" s="1"/>
      <c r="N80" s="1"/>
      <c r="O80" s="1"/>
      <c r="P80" s="1"/>
      <c r="Q80" s="1"/>
    </row>
    <row r="81" spans="1:17" ht="20.149999999999999" customHeight="1" x14ac:dyDescent="0.4">
      <c r="A81" s="159" t="s">
        <v>169</v>
      </c>
      <c r="B81" s="144">
        <v>2021</v>
      </c>
      <c r="C81" s="113" t="s">
        <v>75</v>
      </c>
      <c r="D81" s="105"/>
      <c r="E81" s="105"/>
      <c r="F81" s="125"/>
      <c r="G81" s="105" t="s">
        <v>11</v>
      </c>
      <c r="H81" s="131"/>
      <c r="I81" s="105"/>
      <c r="J81" s="105"/>
      <c r="K81" s="124"/>
      <c r="L81" s="120"/>
      <c r="M81" s="1"/>
      <c r="N81" s="1"/>
      <c r="O81" s="1"/>
      <c r="P81" s="1"/>
      <c r="Q81" s="1"/>
    </row>
    <row r="82" spans="1:17" ht="20.149999999999999" customHeight="1" x14ac:dyDescent="0.4">
      <c r="A82" s="159" t="s">
        <v>169</v>
      </c>
      <c r="B82" s="144">
        <v>2021</v>
      </c>
      <c r="C82" s="113" t="s">
        <v>76</v>
      </c>
      <c r="D82" s="105"/>
      <c r="E82" s="105"/>
      <c r="F82" s="125"/>
      <c r="G82" s="105" t="s">
        <v>11</v>
      </c>
      <c r="H82" s="131"/>
      <c r="I82" s="105"/>
      <c r="J82" s="105"/>
      <c r="K82" s="124"/>
      <c r="L82" s="120"/>
      <c r="M82" s="1"/>
      <c r="N82" s="1"/>
      <c r="O82" s="1"/>
      <c r="P82" s="1"/>
      <c r="Q82" s="1"/>
    </row>
    <row r="83" spans="1:17" ht="20.149999999999999" customHeight="1" x14ac:dyDescent="0.4">
      <c r="A83" s="159" t="s">
        <v>169</v>
      </c>
      <c r="B83" s="144">
        <v>2021</v>
      </c>
      <c r="C83" s="113" t="s">
        <v>77</v>
      </c>
      <c r="D83" s="105"/>
      <c r="E83" s="111"/>
      <c r="F83" s="125"/>
      <c r="G83" s="105" t="s">
        <v>11</v>
      </c>
      <c r="H83" s="131"/>
      <c r="I83" s="105"/>
      <c r="J83" s="105"/>
      <c r="K83" s="124"/>
      <c r="L83" s="120"/>
      <c r="M83" s="1"/>
      <c r="N83" s="1"/>
      <c r="O83" s="1"/>
      <c r="P83" s="1"/>
      <c r="Q83" s="1"/>
    </row>
    <row r="84" spans="1:17" ht="20.149999999999999" customHeight="1" x14ac:dyDescent="0.4">
      <c r="A84" s="159" t="s">
        <v>169</v>
      </c>
      <c r="B84" s="144">
        <v>2021</v>
      </c>
      <c r="C84" s="113" t="s">
        <v>78</v>
      </c>
      <c r="D84" s="105"/>
      <c r="E84" s="111"/>
      <c r="F84" s="125"/>
      <c r="G84" s="105" t="s">
        <v>11</v>
      </c>
      <c r="H84" s="131"/>
      <c r="I84" s="105"/>
      <c r="J84" s="105"/>
      <c r="K84" s="127"/>
      <c r="L84" s="120"/>
      <c r="M84" s="1"/>
      <c r="N84" s="1"/>
      <c r="O84" s="1"/>
      <c r="P84" s="1"/>
      <c r="Q84" s="1"/>
    </row>
    <row r="85" spans="1:17" ht="20.149999999999999" customHeight="1" x14ac:dyDescent="0.4">
      <c r="A85" s="159" t="s">
        <v>169</v>
      </c>
      <c r="B85" s="144">
        <v>2021</v>
      </c>
      <c r="C85" s="113" t="s">
        <v>79</v>
      </c>
      <c r="D85" s="105"/>
      <c r="E85" s="111"/>
      <c r="F85" s="125"/>
      <c r="G85" s="105" t="s">
        <v>11</v>
      </c>
      <c r="H85" s="131"/>
      <c r="I85" s="105"/>
      <c r="J85" s="105"/>
      <c r="K85" s="128"/>
      <c r="L85" s="120"/>
      <c r="M85" s="1"/>
      <c r="N85" s="1"/>
      <c r="O85" s="1"/>
      <c r="P85" s="1"/>
      <c r="Q85" s="1"/>
    </row>
    <row r="86" spans="1:17" ht="20.149999999999999" customHeight="1" x14ac:dyDescent="0.4">
      <c r="A86" s="159" t="s">
        <v>169</v>
      </c>
      <c r="B86" s="144">
        <v>2021</v>
      </c>
      <c r="C86" s="113" t="s">
        <v>80</v>
      </c>
      <c r="D86" s="105"/>
      <c r="E86" s="105"/>
      <c r="F86" s="125"/>
      <c r="G86" s="105" t="s">
        <v>11</v>
      </c>
      <c r="H86" s="131"/>
      <c r="I86" s="105"/>
      <c r="J86" s="105"/>
      <c r="K86" s="124"/>
      <c r="L86" s="120"/>
      <c r="M86" s="1"/>
      <c r="N86" s="1"/>
      <c r="O86" s="1"/>
      <c r="P86" s="1"/>
      <c r="Q86" s="1"/>
    </row>
    <row r="87" spans="1:17" ht="20.149999999999999" customHeight="1" x14ac:dyDescent="0.4">
      <c r="A87" s="159" t="s">
        <v>169</v>
      </c>
      <c r="B87" s="144">
        <v>2021</v>
      </c>
      <c r="C87" s="140" t="s">
        <v>82</v>
      </c>
      <c r="D87" s="141"/>
      <c r="E87" s="141"/>
      <c r="F87" s="160"/>
      <c r="G87" s="141" t="s">
        <v>11</v>
      </c>
      <c r="H87" s="131"/>
      <c r="I87" s="141"/>
      <c r="J87" s="141"/>
      <c r="K87" s="161"/>
      <c r="L87" s="162"/>
      <c r="M87" s="1"/>
      <c r="N87" s="1"/>
      <c r="O87" s="1"/>
      <c r="P87" s="1"/>
      <c r="Q87" s="1"/>
    </row>
    <row r="88" spans="1:17" ht="20.149999999999999" customHeight="1" x14ac:dyDescent="0.4">
      <c r="A88" s="159" t="s">
        <v>169</v>
      </c>
      <c r="B88" s="144">
        <v>2021</v>
      </c>
      <c r="C88" s="140"/>
      <c r="D88" s="141"/>
      <c r="E88" s="141"/>
      <c r="F88" s="160"/>
      <c r="G88" s="141"/>
      <c r="H88" s="131"/>
      <c r="I88" s="141"/>
      <c r="J88" s="141"/>
      <c r="K88" s="161"/>
      <c r="L88" s="162"/>
      <c r="M88" s="1"/>
      <c r="N88" s="1"/>
      <c r="O88" s="1"/>
      <c r="P88" s="1"/>
      <c r="Q88" s="1"/>
    </row>
    <row r="89" spans="1:17" ht="33.75" customHeight="1" x14ac:dyDescent="0.4">
      <c r="A89" s="169" t="s">
        <v>210</v>
      </c>
      <c r="B89" s="144">
        <v>2021</v>
      </c>
      <c r="C89" s="145" t="s">
        <v>68</v>
      </c>
      <c r="D89" s="146"/>
      <c r="E89" s="147"/>
      <c r="F89" s="157"/>
      <c r="G89" s="147" t="s">
        <v>10</v>
      </c>
      <c r="H89" s="149"/>
      <c r="I89" s="147"/>
      <c r="J89" s="147"/>
      <c r="K89" s="150"/>
      <c r="L89" s="150"/>
      <c r="M89" s="1"/>
    </row>
    <row r="90" spans="1:17" ht="20.149999999999999" customHeight="1" x14ac:dyDescent="0.4">
      <c r="A90" s="169" t="s">
        <v>210</v>
      </c>
      <c r="B90" s="144">
        <v>2021</v>
      </c>
      <c r="C90" s="163" t="s">
        <v>69</v>
      </c>
      <c r="D90" s="164"/>
      <c r="E90" s="165"/>
      <c r="F90" s="166"/>
      <c r="G90" s="105" t="s">
        <v>10</v>
      </c>
      <c r="H90" s="167"/>
      <c r="I90" s="165"/>
      <c r="J90" s="165"/>
      <c r="K90" s="163"/>
      <c r="L90" s="168"/>
      <c r="M90" s="1"/>
    </row>
    <row r="91" spans="1:17" ht="20.149999999999999" customHeight="1" x14ac:dyDescent="0.4">
      <c r="A91" s="169" t="s">
        <v>210</v>
      </c>
      <c r="B91" s="144">
        <v>2021</v>
      </c>
      <c r="C91" s="113" t="s">
        <v>70</v>
      </c>
      <c r="D91" s="104"/>
      <c r="E91" s="105"/>
      <c r="F91" s="123"/>
      <c r="G91" s="105" t="s">
        <v>10</v>
      </c>
      <c r="H91" s="129"/>
      <c r="I91" s="105"/>
      <c r="J91" s="105"/>
      <c r="K91" s="113"/>
      <c r="L91" s="120"/>
      <c r="M91" s="1"/>
    </row>
    <row r="92" spans="1:17" ht="20.149999999999999" customHeight="1" x14ac:dyDescent="0.4">
      <c r="A92" s="169" t="s">
        <v>210</v>
      </c>
      <c r="B92" s="144">
        <v>2021</v>
      </c>
      <c r="C92" s="113" t="s">
        <v>71</v>
      </c>
      <c r="D92" s="104"/>
      <c r="E92" s="105"/>
      <c r="F92" s="125"/>
      <c r="G92" s="105" t="s">
        <v>10</v>
      </c>
      <c r="H92" s="129"/>
      <c r="I92" s="105"/>
      <c r="J92" s="105"/>
      <c r="K92" s="113"/>
      <c r="L92" s="120"/>
      <c r="M92" s="1"/>
    </row>
    <row r="93" spans="1:17" ht="20.149999999999999" customHeight="1" x14ac:dyDescent="0.4">
      <c r="A93" s="169" t="s">
        <v>210</v>
      </c>
      <c r="B93" s="144">
        <v>2021</v>
      </c>
      <c r="C93" s="113" t="s">
        <v>72</v>
      </c>
      <c r="D93" s="104"/>
      <c r="E93" s="105"/>
      <c r="F93" s="125"/>
      <c r="G93" s="105" t="s">
        <v>10</v>
      </c>
      <c r="H93" s="129"/>
      <c r="I93" s="105"/>
      <c r="J93" s="105"/>
      <c r="K93" s="113"/>
      <c r="L93" s="120"/>
      <c r="M93" s="1"/>
    </row>
    <row r="94" spans="1:17" ht="20.149999999999999" customHeight="1" x14ac:dyDescent="0.4">
      <c r="A94" s="169" t="s">
        <v>210</v>
      </c>
      <c r="B94" s="144">
        <v>2021</v>
      </c>
      <c r="C94" s="113" t="s">
        <v>73</v>
      </c>
      <c r="D94" s="104"/>
      <c r="E94" s="105"/>
      <c r="F94" s="125"/>
      <c r="G94" s="105" t="s">
        <v>10</v>
      </c>
      <c r="H94" s="129"/>
      <c r="I94" s="113"/>
      <c r="J94" s="113"/>
      <c r="K94" s="113"/>
      <c r="L94" s="113"/>
      <c r="M94" s="1"/>
    </row>
    <row r="95" spans="1:17" ht="20.149999999999999" customHeight="1" x14ac:dyDescent="0.4">
      <c r="A95" s="169" t="s">
        <v>210</v>
      </c>
      <c r="B95" s="144">
        <v>2021</v>
      </c>
      <c r="C95" s="113" t="s">
        <v>74</v>
      </c>
      <c r="D95" s="105"/>
      <c r="E95" s="105"/>
      <c r="F95" s="125"/>
      <c r="G95" s="105" t="s">
        <v>10</v>
      </c>
      <c r="H95" s="129"/>
      <c r="I95" s="105"/>
      <c r="J95" s="105"/>
      <c r="K95" s="105"/>
      <c r="L95" s="113"/>
      <c r="M95" s="1"/>
    </row>
    <row r="96" spans="1:17" ht="20.149999999999999" customHeight="1" x14ac:dyDescent="0.4">
      <c r="A96" s="169" t="s">
        <v>210</v>
      </c>
      <c r="B96" s="144">
        <v>2021</v>
      </c>
      <c r="C96" s="113" t="s">
        <v>75</v>
      </c>
      <c r="D96" s="105"/>
      <c r="E96" s="105"/>
      <c r="F96" s="125"/>
      <c r="G96" s="105" t="s">
        <v>10</v>
      </c>
      <c r="H96" s="129"/>
      <c r="I96" s="105"/>
      <c r="J96" s="105"/>
      <c r="K96" s="105"/>
      <c r="L96" s="113"/>
      <c r="M96" s="1"/>
    </row>
    <row r="97" spans="1:13" ht="20.149999999999999" customHeight="1" x14ac:dyDescent="0.4">
      <c r="A97" s="169" t="s">
        <v>210</v>
      </c>
      <c r="B97" s="144">
        <v>2021</v>
      </c>
      <c r="C97" s="113" t="s">
        <v>76</v>
      </c>
      <c r="D97" s="105"/>
      <c r="E97" s="105"/>
      <c r="F97" s="125"/>
      <c r="G97" s="105" t="s">
        <v>10</v>
      </c>
      <c r="H97" s="129"/>
      <c r="I97" s="105"/>
      <c r="J97" s="105"/>
      <c r="K97" s="105"/>
      <c r="L97" s="113"/>
      <c r="M97" s="1"/>
    </row>
    <row r="98" spans="1:13" ht="20.149999999999999" customHeight="1" x14ac:dyDescent="0.4">
      <c r="A98" s="169" t="s">
        <v>210</v>
      </c>
      <c r="B98" s="144">
        <v>2021</v>
      </c>
      <c r="C98" s="113" t="s">
        <v>77</v>
      </c>
      <c r="D98" s="105"/>
      <c r="E98" s="105"/>
      <c r="F98" s="125"/>
      <c r="G98" s="105" t="s">
        <v>10</v>
      </c>
      <c r="H98" s="129"/>
      <c r="I98" s="105"/>
      <c r="J98" s="105"/>
      <c r="K98" s="113"/>
      <c r="L98" s="113"/>
      <c r="M98" s="1"/>
    </row>
    <row r="99" spans="1:13" ht="20.149999999999999" customHeight="1" x14ac:dyDescent="0.4">
      <c r="A99" s="169" t="s">
        <v>210</v>
      </c>
      <c r="B99" s="144">
        <v>2021</v>
      </c>
      <c r="C99" s="113" t="s">
        <v>78</v>
      </c>
      <c r="D99" s="105"/>
      <c r="E99" s="109"/>
      <c r="F99" s="125"/>
      <c r="G99" s="105" t="s">
        <v>10</v>
      </c>
      <c r="H99" s="129"/>
      <c r="I99" s="105"/>
      <c r="J99" s="105"/>
      <c r="K99" s="130"/>
      <c r="L99" s="113"/>
      <c r="M99" s="1"/>
    </row>
    <row r="100" spans="1:13" ht="20.149999999999999" customHeight="1" x14ac:dyDescent="0.4">
      <c r="A100" s="169" t="s">
        <v>210</v>
      </c>
      <c r="B100" s="144">
        <v>2021</v>
      </c>
      <c r="C100" s="113" t="s">
        <v>79</v>
      </c>
      <c r="D100" s="105"/>
      <c r="E100" s="109"/>
      <c r="F100" s="125"/>
      <c r="G100" s="105" t="s">
        <v>10</v>
      </c>
      <c r="H100" s="129"/>
      <c r="I100" s="105"/>
      <c r="J100" s="105"/>
      <c r="K100" s="113"/>
      <c r="L100" s="113"/>
      <c r="M100" s="1"/>
    </row>
    <row r="101" spans="1:13" ht="20.149999999999999" customHeight="1" x14ac:dyDescent="0.4">
      <c r="A101" s="169" t="s">
        <v>210</v>
      </c>
      <c r="B101" s="144">
        <v>2021</v>
      </c>
      <c r="C101" s="113" t="s">
        <v>80</v>
      </c>
      <c r="D101" s="105"/>
      <c r="E101" s="105"/>
      <c r="F101" s="125"/>
      <c r="G101" s="105" t="s">
        <v>10</v>
      </c>
      <c r="H101" s="129"/>
      <c r="I101" s="105"/>
      <c r="J101" s="105"/>
      <c r="K101" s="105"/>
      <c r="L101" s="113"/>
      <c r="M101" s="1"/>
    </row>
    <row r="102" spans="1:13" ht="20.149999999999999" customHeight="1" x14ac:dyDescent="0.4">
      <c r="A102" s="169" t="s">
        <v>210</v>
      </c>
      <c r="B102" s="144">
        <v>2021</v>
      </c>
      <c r="C102" s="113" t="s">
        <v>81</v>
      </c>
      <c r="D102" s="105"/>
      <c r="E102" s="105"/>
      <c r="F102" s="125"/>
      <c r="G102" s="105" t="s">
        <v>10</v>
      </c>
      <c r="H102" s="129"/>
      <c r="I102" s="105"/>
      <c r="J102" s="105"/>
      <c r="K102" s="105"/>
      <c r="L102" s="113"/>
      <c r="M102" s="1"/>
    </row>
    <row r="103" spans="1:13" ht="31.5" customHeight="1" x14ac:dyDescent="0.4">
      <c r="A103" s="169" t="s">
        <v>210</v>
      </c>
      <c r="B103" s="144">
        <v>2021</v>
      </c>
      <c r="C103" s="120" t="s">
        <v>68</v>
      </c>
      <c r="D103" s="104"/>
      <c r="E103" s="111"/>
      <c r="F103" s="125"/>
      <c r="G103" s="105" t="s">
        <v>11</v>
      </c>
      <c r="H103" s="131"/>
      <c r="I103" s="105"/>
      <c r="J103" s="105"/>
      <c r="K103" s="113"/>
      <c r="L103" s="113"/>
      <c r="M103" s="1"/>
    </row>
    <row r="104" spans="1:13" ht="20.149999999999999" customHeight="1" x14ac:dyDescent="0.4">
      <c r="A104" s="169" t="s">
        <v>210</v>
      </c>
      <c r="B104" s="144">
        <v>2021</v>
      </c>
      <c r="C104" s="113" t="s">
        <v>69</v>
      </c>
      <c r="D104" s="104"/>
      <c r="E104" s="111"/>
      <c r="F104" s="125"/>
      <c r="G104" s="105" t="s">
        <v>11</v>
      </c>
      <c r="H104" s="131"/>
      <c r="I104" s="105"/>
      <c r="J104" s="105"/>
      <c r="K104" s="113"/>
      <c r="L104" s="113"/>
      <c r="M104" s="1"/>
    </row>
    <row r="105" spans="1:13" ht="20.149999999999999" customHeight="1" x14ac:dyDescent="0.4">
      <c r="A105" s="169" t="s">
        <v>210</v>
      </c>
      <c r="B105" s="144">
        <v>2021</v>
      </c>
      <c r="C105" s="113" t="s">
        <v>70</v>
      </c>
      <c r="D105" s="104"/>
      <c r="E105" s="111"/>
      <c r="F105" s="125"/>
      <c r="G105" s="105" t="s">
        <v>11</v>
      </c>
      <c r="H105" s="131"/>
      <c r="I105" s="105"/>
      <c r="J105" s="105"/>
      <c r="K105" s="113"/>
      <c r="L105" s="113"/>
      <c r="M105" s="1"/>
    </row>
    <row r="106" spans="1:13" ht="20.149999999999999" customHeight="1" x14ac:dyDescent="0.4">
      <c r="A106" s="169" t="s">
        <v>210</v>
      </c>
      <c r="B106" s="144">
        <v>2021</v>
      </c>
      <c r="C106" s="113" t="s">
        <v>71</v>
      </c>
      <c r="D106" s="104"/>
      <c r="E106" s="111"/>
      <c r="F106" s="125"/>
      <c r="G106" s="105" t="s">
        <v>11</v>
      </c>
      <c r="H106" s="131"/>
      <c r="I106" s="105"/>
      <c r="J106" s="105"/>
      <c r="K106" s="113"/>
      <c r="L106" s="113"/>
      <c r="M106" s="1"/>
    </row>
    <row r="107" spans="1:13" ht="20.149999999999999" customHeight="1" x14ac:dyDescent="0.4">
      <c r="A107" s="169" t="s">
        <v>210</v>
      </c>
      <c r="B107" s="144">
        <v>2021</v>
      </c>
      <c r="C107" s="113" t="s">
        <v>72</v>
      </c>
      <c r="D107" s="104"/>
      <c r="E107" s="111"/>
      <c r="F107" s="125"/>
      <c r="G107" s="105" t="s">
        <v>11</v>
      </c>
      <c r="H107" s="131"/>
      <c r="I107" s="105"/>
      <c r="J107" s="105"/>
      <c r="K107" s="113"/>
      <c r="L107" s="113"/>
      <c r="M107" s="1"/>
    </row>
    <row r="108" spans="1:13" ht="20.149999999999999" customHeight="1" x14ac:dyDescent="0.4">
      <c r="A108" s="169" t="s">
        <v>210</v>
      </c>
      <c r="B108" s="144">
        <v>2021</v>
      </c>
      <c r="C108" s="113" t="s">
        <v>73</v>
      </c>
      <c r="D108" s="104"/>
      <c r="E108" s="111"/>
      <c r="F108" s="125"/>
      <c r="G108" s="105" t="s">
        <v>11</v>
      </c>
      <c r="H108" s="131"/>
      <c r="I108" s="105"/>
      <c r="J108" s="105"/>
      <c r="K108" s="113"/>
      <c r="L108" s="113"/>
      <c r="M108" s="1"/>
    </row>
    <row r="109" spans="1:13" ht="20.149999999999999" customHeight="1" x14ac:dyDescent="0.4">
      <c r="A109" s="169" t="s">
        <v>210</v>
      </c>
      <c r="B109" s="144">
        <v>2021</v>
      </c>
      <c r="C109" s="113" t="s">
        <v>74</v>
      </c>
      <c r="D109" s="105"/>
      <c r="E109" s="111"/>
      <c r="F109" s="125"/>
      <c r="G109" s="105" t="s">
        <v>11</v>
      </c>
      <c r="H109" s="132"/>
      <c r="I109" s="105"/>
      <c r="J109" s="105"/>
      <c r="K109" s="105"/>
      <c r="L109" s="120"/>
      <c r="M109" s="1"/>
    </row>
    <row r="110" spans="1:13" ht="20.149999999999999" customHeight="1" x14ac:dyDescent="0.4">
      <c r="A110" s="169" t="s">
        <v>210</v>
      </c>
      <c r="B110" s="144">
        <v>2021</v>
      </c>
      <c r="C110" s="113" t="s">
        <v>75</v>
      </c>
      <c r="D110" s="105"/>
      <c r="E110" s="105"/>
      <c r="F110" s="125"/>
      <c r="G110" s="105" t="s">
        <v>11</v>
      </c>
      <c r="H110" s="131"/>
      <c r="I110" s="105"/>
      <c r="J110" s="105"/>
      <c r="K110" s="105"/>
      <c r="L110" s="120"/>
      <c r="M110" s="1"/>
    </row>
    <row r="111" spans="1:13" ht="20.149999999999999" customHeight="1" x14ac:dyDescent="0.4">
      <c r="A111" s="169" t="s">
        <v>210</v>
      </c>
      <c r="B111" s="144">
        <v>2021</v>
      </c>
      <c r="C111" s="113" t="s">
        <v>76</v>
      </c>
      <c r="D111" s="105"/>
      <c r="E111" s="105"/>
      <c r="F111" s="125"/>
      <c r="G111" s="105" t="s">
        <v>11</v>
      </c>
      <c r="H111" s="131"/>
      <c r="I111" s="105"/>
      <c r="J111" s="105"/>
      <c r="K111" s="105"/>
      <c r="L111" s="120"/>
      <c r="M111" s="1"/>
    </row>
    <row r="112" spans="1:13" ht="20.149999999999999" customHeight="1" x14ac:dyDescent="0.4">
      <c r="A112" s="169" t="s">
        <v>210</v>
      </c>
      <c r="B112" s="144">
        <v>2021</v>
      </c>
      <c r="C112" s="113" t="s">
        <v>77</v>
      </c>
      <c r="D112" s="105"/>
      <c r="E112" s="105"/>
      <c r="F112" s="125"/>
      <c r="G112" s="105" t="s">
        <v>11</v>
      </c>
      <c r="H112" s="131"/>
      <c r="I112" s="105"/>
      <c r="J112" s="105"/>
      <c r="K112" s="113"/>
      <c r="L112" s="120"/>
      <c r="M112" s="1"/>
    </row>
    <row r="113" spans="1:13" ht="20.149999999999999" customHeight="1" x14ac:dyDescent="0.4">
      <c r="A113" s="169" t="s">
        <v>210</v>
      </c>
      <c r="B113" s="144">
        <v>2021</v>
      </c>
      <c r="C113" s="113" t="s">
        <v>78</v>
      </c>
      <c r="D113" s="105"/>
      <c r="E113" s="109"/>
      <c r="F113" s="125"/>
      <c r="G113" s="105" t="s">
        <v>11</v>
      </c>
      <c r="H113" s="132"/>
      <c r="I113" s="105"/>
      <c r="J113" s="105"/>
      <c r="K113" s="130"/>
      <c r="L113" s="120"/>
      <c r="M113" s="1"/>
    </row>
    <row r="114" spans="1:13" ht="20.149999999999999" customHeight="1" x14ac:dyDescent="0.4">
      <c r="A114" s="169" t="s">
        <v>210</v>
      </c>
      <c r="B114" s="144">
        <v>2021</v>
      </c>
      <c r="C114" s="113" t="s">
        <v>79</v>
      </c>
      <c r="D114" s="105"/>
      <c r="E114" s="109"/>
      <c r="F114" s="125"/>
      <c r="G114" s="105" t="s">
        <v>11</v>
      </c>
      <c r="H114" s="133"/>
      <c r="I114" s="105"/>
      <c r="J114" s="105"/>
      <c r="K114" s="113"/>
      <c r="L114" s="120"/>
      <c r="M114" s="1"/>
    </row>
    <row r="115" spans="1:13" ht="20.149999999999999" customHeight="1" x14ac:dyDescent="0.4">
      <c r="A115" s="169" t="s">
        <v>210</v>
      </c>
      <c r="B115" s="144">
        <v>2021</v>
      </c>
      <c r="C115" s="113" t="s">
        <v>80</v>
      </c>
      <c r="D115" s="105"/>
      <c r="E115" s="105"/>
      <c r="F115" s="125"/>
      <c r="G115" s="105" t="s">
        <v>11</v>
      </c>
      <c r="H115" s="131"/>
      <c r="I115" s="105"/>
      <c r="J115" s="105"/>
      <c r="K115" s="105"/>
      <c r="L115" s="120"/>
      <c r="M115" s="1"/>
    </row>
    <row r="116" spans="1:13" ht="20.149999999999999" customHeight="1" x14ac:dyDescent="0.4">
      <c r="A116" s="169" t="s">
        <v>210</v>
      </c>
      <c r="B116" s="144">
        <v>2021</v>
      </c>
      <c r="C116" s="113" t="s">
        <v>82</v>
      </c>
      <c r="D116" s="105"/>
      <c r="E116" s="105"/>
      <c r="F116" s="125"/>
      <c r="G116" s="105" t="s">
        <v>11</v>
      </c>
      <c r="H116" s="131"/>
      <c r="I116" s="105"/>
      <c r="J116" s="105"/>
      <c r="K116" s="105"/>
      <c r="L116" s="120"/>
      <c r="M116" s="1"/>
    </row>
    <row r="117" spans="1:13" ht="20.149999999999999" customHeight="1" x14ac:dyDescent="0.4">
      <c r="A117" s="169" t="s">
        <v>210</v>
      </c>
      <c r="B117" s="144">
        <v>2021</v>
      </c>
      <c r="C117" s="113"/>
      <c r="D117" s="105"/>
      <c r="E117" s="105"/>
      <c r="F117" s="125"/>
      <c r="G117" s="105"/>
      <c r="H117" s="131"/>
      <c r="I117" s="1033"/>
      <c r="J117" s="105"/>
      <c r="K117" s="105"/>
      <c r="L117" s="120"/>
      <c r="M117" s="1"/>
    </row>
    <row r="118" spans="1:13" ht="28.5" customHeight="1" x14ac:dyDescent="0.35">
      <c r="A118" s="171" t="s">
        <v>237</v>
      </c>
      <c r="B118" s="144">
        <v>2021</v>
      </c>
      <c r="C118" s="145" t="s">
        <v>68</v>
      </c>
      <c r="D118" s="147" t="s">
        <v>66</v>
      </c>
      <c r="E118" s="147" t="s">
        <v>66</v>
      </c>
      <c r="F118" s="150"/>
      <c r="G118" s="147" t="s">
        <v>10</v>
      </c>
      <c r="H118" s="172"/>
      <c r="I118" s="190" t="s">
        <v>66</v>
      </c>
      <c r="J118" s="150"/>
      <c r="K118" s="150"/>
      <c r="L118" s="150"/>
    </row>
    <row r="119" spans="1:13" ht="20.149999999999999" customHeight="1" x14ac:dyDescent="0.35">
      <c r="A119" s="171" t="s">
        <v>237</v>
      </c>
      <c r="B119" s="144">
        <v>2021</v>
      </c>
      <c r="C119" s="163" t="s">
        <v>69</v>
      </c>
      <c r="D119" s="165" t="s">
        <v>66</v>
      </c>
      <c r="E119" s="105" t="s">
        <v>66</v>
      </c>
      <c r="F119" s="189"/>
      <c r="G119" s="105" t="s">
        <v>10</v>
      </c>
      <c r="H119" s="184"/>
      <c r="I119" s="105" t="s">
        <v>66</v>
      </c>
      <c r="J119" s="163"/>
      <c r="K119" s="163"/>
      <c r="L119" s="163"/>
    </row>
    <row r="120" spans="1:13" ht="20.149999999999999" customHeight="1" x14ac:dyDescent="0.35">
      <c r="A120" s="171" t="s">
        <v>237</v>
      </c>
      <c r="B120" s="144">
        <v>2021</v>
      </c>
      <c r="C120" s="113" t="s">
        <v>70</v>
      </c>
      <c r="D120" s="105" t="s">
        <v>66</v>
      </c>
      <c r="E120" s="105" t="s">
        <v>66</v>
      </c>
      <c r="F120" s="189"/>
      <c r="G120" s="105" t="s">
        <v>10</v>
      </c>
      <c r="H120" s="184"/>
      <c r="I120" s="105" t="s">
        <v>66</v>
      </c>
      <c r="J120" s="113"/>
      <c r="K120" s="113"/>
      <c r="L120" s="113"/>
    </row>
    <row r="121" spans="1:13" ht="20.149999999999999" customHeight="1" x14ac:dyDescent="0.35">
      <c r="A121" s="171" t="s">
        <v>237</v>
      </c>
      <c r="B121" s="144">
        <v>2021</v>
      </c>
      <c r="C121" s="113" t="s">
        <v>71</v>
      </c>
      <c r="D121" s="105" t="s">
        <v>66</v>
      </c>
      <c r="E121" s="105" t="s">
        <v>66</v>
      </c>
      <c r="F121" s="189"/>
      <c r="G121" s="105" t="s">
        <v>10</v>
      </c>
      <c r="H121" s="184"/>
      <c r="I121" s="105" t="s">
        <v>66</v>
      </c>
      <c r="J121" s="113"/>
      <c r="K121" s="113"/>
      <c r="L121" s="113"/>
    </row>
    <row r="122" spans="1:13" ht="20.149999999999999" customHeight="1" x14ac:dyDescent="0.35">
      <c r="A122" s="171" t="s">
        <v>237</v>
      </c>
      <c r="B122" s="144">
        <v>2021</v>
      </c>
      <c r="C122" s="113" t="s">
        <v>72</v>
      </c>
      <c r="D122" s="105" t="s">
        <v>66</v>
      </c>
      <c r="E122" s="105" t="s">
        <v>66</v>
      </c>
      <c r="F122" s="189"/>
      <c r="G122" s="105" t="s">
        <v>10</v>
      </c>
      <c r="H122" s="184"/>
      <c r="I122" s="105" t="s">
        <v>66</v>
      </c>
      <c r="J122" s="113"/>
      <c r="K122" s="113"/>
      <c r="L122" s="113"/>
    </row>
    <row r="123" spans="1:13" ht="20.149999999999999" customHeight="1" x14ac:dyDescent="0.35">
      <c r="A123" s="171" t="s">
        <v>237</v>
      </c>
      <c r="B123" s="144">
        <v>2021</v>
      </c>
      <c r="C123" s="113" t="s">
        <v>73</v>
      </c>
      <c r="D123" s="105" t="s">
        <v>66</v>
      </c>
      <c r="E123" s="105" t="s">
        <v>66</v>
      </c>
      <c r="F123" s="189"/>
      <c r="G123" s="105" t="s">
        <v>10</v>
      </c>
      <c r="H123" s="184"/>
      <c r="I123" s="105" t="s">
        <v>66</v>
      </c>
      <c r="J123" s="113"/>
      <c r="K123" s="113"/>
      <c r="L123" s="113"/>
    </row>
    <row r="124" spans="1:13" ht="20.149999999999999" customHeight="1" x14ac:dyDescent="0.35">
      <c r="A124" s="171" t="s">
        <v>237</v>
      </c>
      <c r="B124" s="144">
        <v>2021</v>
      </c>
      <c r="C124" s="113" t="s">
        <v>74</v>
      </c>
      <c r="D124" s="105" t="s">
        <v>66</v>
      </c>
      <c r="E124" s="105" t="s">
        <v>86</v>
      </c>
      <c r="F124" s="189"/>
      <c r="G124" s="105" t="s">
        <v>10</v>
      </c>
      <c r="H124" s="184">
        <v>120000</v>
      </c>
      <c r="I124" s="105" t="s">
        <v>66</v>
      </c>
      <c r="J124" s="113"/>
      <c r="K124" s="113"/>
      <c r="L124" s="113"/>
    </row>
    <row r="125" spans="1:13" ht="20.149999999999999" customHeight="1" x14ac:dyDescent="0.35">
      <c r="A125" s="171" t="s">
        <v>237</v>
      </c>
      <c r="B125" s="144">
        <v>2021</v>
      </c>
      <c r="C125" s="113" t="s">
        <v>75</v>
      </c>
      <c r="D125" s="105" t="s">
        <v>66</v>
      </c>
      <c r="E125" s="105" t="s">
        <v>66</v>
      </c>
      <c r="F125" s="189"/>
      <c r="G125" s="105" t="s">
        <v>10</v>
      </c>
      <c r="H125" s="184"/>
      <c r="I125" s="105" t="s">
        <v>66</v>
      </c>
      <c r="J125" s="113"/>
      <c r="K125" s="113"/>
      <c r="L125" s="113"/>
    </row>
    <row r="126" spans="1:13" ht="20.149999999999999" customHeight="1" x14ac:dyDescent="0.35">
      <c r="A126" s="171" t="s">
        <v>237</v>
      </c>
      <c r="B126" s="144">
        <v>2021</v>
      </c>
      <c r="C126" s="113" t="s">
        <v>76</v>
      </c>
      <c r="D126" s="105" t="s">
        <v>66</v>
      </c>
      <c r="E126" s="105" t="s">
        <v>66</v>
      </c>
      <c r="F126" s="189"/>
      <c r="G126" s="105" t="s">
        <v>10</v>
      </c>
      <c r="H126" s="184"/>
      <c r="I126" s="105" t="s">
        <v>66</v>
      </c>
      <c r="J126" s="113"/>
      <c r="K126" s="113"/>
      <c r="L126" s="113"/>
    </row>
    <row r="127" spans="1:13" ht="20.149999999999999" customHeight="1" x14ac:dyDescent="0.35">
      <c r="A127" s="171" t="s">
        <v>237</v>
      </c>
      <c r="B127" s="144">
        <v>2021</v>
      </c>
      <c r="C127" s="113" t="s">
        <v>77</v>
      </c>
      <c r="D127" s="105" t="s">
        <v>66</v>
      </c>
      <c r="E127" s="105" t="s">
        <v>66</v>
      </c>
      <c r="F127" s="189"/>
      <c r="G127" s="105" t="s">
        <v>10</v>
      </c>
      <c r="H127" s="184"/>
      <c r="I127" s="105" t="s">
        <v>66</v>
      </c>
      <c r="J127" s="135"/>
      <c r="K127" s="105"/>
      <c r="L127" s="113"/>
    </row>
    <row r="128" spans="1:13" ht="20.149999999999999" customHeight="1" x14ac:dyDescent="0.35">
      <c r="A128" s="171" t="s">
        <v>237</v>
      </c>
      <c r="B128" s="144">
        <v>2021</v>
      </c>
      <c r="C128" s="113" t="s">
        <v>78</v>
      </c>
      <c r="D128" s="105" t="s">
        <v>66</v>
      </c>
      <c r="E128" s="109" t="s">
        <v>86</v>
      </c>
      <c r="F128" s="189"/>
      <c r="G128" s="105" t="s">
        <v>10</v>
      </c>
      <c r="H128" s="184">
        <v>3453</v>
      </c>
      <c r="I128" s="105" t="s">
        <v>66</v>
      </c>
      <c r="J128" s="113"/>
      <c r="K128" s="105"/>
      <c r="L128" s="113"/>
    </row>
    <row r="129" spans="1:12" ht="20.149999999999999" customHeight="1" x14ac:dyDescent="0.35">
      <c r="A129" s="171" t="s">
        <v>237</v>
      </c>
      <c r="B129" s="144">
        <v>2021</v>
      </c>
      <c r="C129" s="113" t="s">
        <v>79</v>
      </c>
      <c r="D129" s="105" t="s">
        <v>66</v>
      </c>
      <c r="E129" s="105" t="s">
        <v>66</v>
      </c>
      <c r="F129" s="189"/>
      <c r="G129" s="105" t="s">
        <v>10</v>
      </c>
      <c r="H129" s="184"/>
      <c r="I129" s="105" t="s">
        <v>66</v>
      </c>
      <c r="J129" s="132"/>
      <c r="K129" s="105"/>
      <c r="L129" s="113"/>
    </row>
    <row r="130" spans="1:12" ht="20.149999999999999" customHeight="1" x14ac:dyDescent="0.35">
      <c r="A130" s="171" t="s">
        <v>237</v>
      </c>
      <c r="B130" s="144">
        <v>2021</v>
      </c>
      <c r="C130" s="113" t="s">
        <v>80</v>
      </c>
      <c r="D130" s="105" t="s">
        <v>66</v>
      </c>
      <c r="E130" s="109" t="s">
        <v>86</v>
      </c>
      <c r="F130" s="189"/>
      <c r="G130" s="105" t="s">
        <v>10</v>
      </c>
      <c r="H130" s="184"/>
      <c r="I130" s="105" t="s">
        <v>66</v>
      </c>
      <c r="J130" s="113"/>
      <c r="K130" s="105"/>
      <c r="L130" s="113"/>
    </row>
    <row r="131" spans="1:12" ht="20.149999999999999" customHeight="1" x14ac:dyDescent="0.35">
      <c r="A131" s="171" t="s">
        <v>237</v>
      </c>
      <c r="B131" s="144">
        <v>2021</v>
      </c>
      <c r="C131" s="113" t="s">
        <v>81</v>
      </c>
      <c r="D131" s="105" t="s">
        <v>66</v>
      </c>
      <c r="E131" s="105" t="s">
        <v>66</v>
      </c>
      <c r="F131" s="189"/>
      <c r="G131" s="105" t="s">
        <v>10</v>
      </c>
      <c r="H131" s="184"/>
      <c r="I131" s="105" t="s">
        <v>66</v>
      </c>
      <c r="J131" s="135"/>
      <c r="K131" s="105"/>
      <c r="L131" s="113"/>
    </row>
    <row r="132" spans="1:12" ht="36" customHeight="1" x14ac:dyDescent="0.35">
      <c r="A132" s="171" t="s">
        <v>237</v>
      </c>
      <c r="B132" s="144">
        <v>2021</v>
      </c>
      <c r="C132" s="120" t="s">
        <v>68</v>
      </c>
      <c r="D132" s="105" t="s">
        <v>66</v>
      </c>
      <c r="E132" s="105" t="s">
        <v>66</v>
      </c>
      <c r="F132" s="189"/>
      <c r="G132" s="105" t="s">
        <v>11</v>
      </c>
      <c r="H132" s="139"/>
      <c r="I132" s="105" t="s">
        <v>66</v>
      </c>
      <c r="J132" s="113"/>
      <c r="K132" s="113"/>
      <c r="L132" s="105" t="s">
        <v>213</v>
      </c>
    </row>
    <row r="133" spans="1:12" ht="20.149999999999999" customHeight="1" x14ac:dyDescent="0.35">
      <c r="A133" s="171" t="s">
        <v>237</v>
      </c>
      <c r="B133" s="144">
        <v>2021</v>
      </c>
      <c r="C133" s="113" t="s">
        <v>69</v>
      </c>
      <c r="D133" s="105" t="s">
        <v>66</v>
      </c>
      <c r="E133" s="105" t="s">
        <v>66</v>
      </c>
      <c r="F133" s="189"/>
      <c r="G133" s="105" t="s">
        <v>11</v>
      </c>
      <c r="H133" s="139"/>
      <c r="I133" s="105" t="s">
        <v>66</v>
      </c>
      <c r="J133" s="113"/>
      <c r="K133" s="113"/>
      <c r="L133" s="113"/>
    </row>
    <row r="134" spans="1:12" ht="20.149999999999999" customHeight="1" x14ac:dyDescent="0.35">
      <c r="A134" s="171" t="s">
        <v>237</v>
      </c>
      <c r="B134" s="144">
        <v>2021</v>
      </c>
      <c r="C134" s="113" t="s">
        <v>70</v>
      </c>
      <c r="D134" s="109" t="s">
        <v>86</v>
      </c>
      <c r="E134" s="109" t="s">
        <v>86</v>
      </c>
      <c r="F134" s="189"/>
      <c r="G134" s="105" t="s">
        <v>11</v>
      </c>
      <c r="H134" s="139"/>
      <c r="I134" s="105" t="s">
        <v>66</v>
      </c>
      <c r="J134" s="113"/>
      <c r="K134" s="113"/>
      <c r="L134" s="113"/>
    </row>
    <row r="135" spans="1:12" ht="20.149999999999999" customHeight="1" x14ac:dyDescent="0.35">
      <c r="A135" s="171" t="s">
        <v>237</v>
      </c>
      <c r="B135" s="144">
        <v>2021</v>
      </c>
      <c r="C135" s="113" t="s">
        <v>71</v>
      </c>
      <c r="D135" s="105" t="s">
        <v>66</v>
      </c>
      <c r="E135" s="109" t="s">
        <v>86</v>
      </c>
      <c r="F135" s="189"/>
      <c r="G135" s="105" t="s">
        <v>11</v>
      </c>
      <c r="H135" s="139">
        <v>10222796760</v>
      </c>
      <c r="I135" s="105" t="s">
        <v>66</v>
      </c>
      <c r="J135" s="113"/>
      <c r="K135" s="113"/>
      <c r="L135" s="113"/>
    </row>
    <row r="136" spans="1:12" ht="20.149999999999999" customHeight="1" x14ac:dyDescent="0.35">
      <c r="A136" s="171" t="s">
        <v>237</v>
      </c>
      <c r="B136" s="144">
        <v>2021</v>
      </c>
      <c r="C136" s="113" t="s">
        <v>72</v>
      </c>
      <c r="D136" s="105" t="s">
        <v>66</v>
      </c>
      <c r="E136" s="105" t="s">
        <v>66</v>
      </c>
      <c r="F136" s="189"/>
      <c r="G136" s="105" t="s">
        <v>11</v>
      </c>
      <c r="H136" s="139"/>
      <c r="I136" s="105" t="s">
        <v>66</v>
      </c>
      <c r="J136" s="113"/>
      <c r="K136" s="113"/>
      <c r="L136" s="113"/>
    </row>
    <row r="137" spans="1:12" ht="20.149999999999999" customHeight="1" x14ac:dyDescent="0.35">
      <c r="A137" s="171" t="s">
        <v>237</v>
      </c>
      <c r="B137" s="144">
        <v>2021</v>
      </c>
      <c r="C137" s="113" t="s">
        <v>73</v>
      </c>
      <c r="D137" s="105" t="s">
        <v>66</v>
      </c>
      <c r="E137" s="109" t="s">
        <v>86</v>
      </c>
      <c r="F137" s="189"/>
      <c r="G137" s="105" t="s">
        <v>11</v>
      </c>
      <c r="H137" s="139">
        <v>662500</v>
      </c>
      <c r="I137" s="105" t="s">
        <v>86</v>
      </c>
      <c r="J137" s="113"/>
      <c r="K137" s="113"/>
      <c r="L137" s="113"/>
    </row>
    <row r="138" spans="1:12" ht="20.149999999999999" customHeight="1" x14ac:dyDescent="0.35">
      <c r="A138" s="171" t="s">
        <v>237</v>
      </c>
      <c r="B138" s="144">
        <v>2021</v>
      </c>
      <c r="C138" s="113" t="s">
        <v>74</v>
      </c>
      <c r="D138" s="105" t="s">
        <v>66</v>
      </c>
      <c r="E138" s="105" t="s">
        <v>66</v>
      </c>
      <c r="F138" s="189"/>
      <c r="G138" s="105" t="s">
        <v>11</v>
      </c>
      <c r="H138" s="139"/>
      <c r="I138" s="105" t="s">
        <v>66</v>
      </c>
      <c r="J138" s="113"/>
      <c r="K138" s="113"/>
      <c r="L138" s="113"/>
    </row>
    <row r="139" spans="1:12" ht="20.149999999999999" customHeight="1" x14ac:dyDescent="0.35">
      <c r="A139" s="171" t="s">
        <v>237</v>
      </c>
      <c r="B139" s="144">
        <v>2021</v>
      </c>
      <c r="C139" s="113" t="s">
        <v>75</v>
      </c>
      <c r="D139" s="105" t="s">
        <v>66</v>
      </c>
      <c r="E139" s="105" t="s">
        <v>66</v>
      </c>
      <c r="F139" s="189"/>
      <c r="G139" s="105" t="s">
        <v>11</v>
      </c>
      <c r="H139" s="139"/>
      <c r="I139" s="105" t="s">
        <v>66</v>
      </c>
      <c r="J139" s="113"/>
      <c r="K139" s="113"/>
      <c r="L139" s="113"/>
    </row>
    <row r="140" spans="1:12" ht="20.149999999999999" customHeight="1" x14ac:dyDescent="0.35">
      <c r="A140" s="171" t="s">
        <v>237</v>
      </c>
      <c r="B140" s="144">
        <v>2021</v>
      </c>
      <c r="C140" s="113" t="s">
        <v>76</v>
      </c>
      <c r="D140" s="105" t="s">
        <v>66</v>
      </c>
      <c r="E140" s="105" t="s">
        <v>66</v>
      </c>
      <c r="F140" s="189"/>
      <c r="G140" s="105" t="s">
        <v>11</v>
      </c>
      <c r="H140" s="139"/>
      <c r="I140" s="105" t="s">
        <v>66</v>
      </c>
      <c r="J140" s="113"/>
      <c r="K140" s="113"/>
      <c r="L140" s="113"/>
    </row>
    <row r="141" spans="1:12" ht="20.149999999999999" customHeight="1" x14ac:dyDescent="0.35">
      <c r="A141" s="171" t="s">
        <v>237</v>
      </c>
      <c r="B141" s="144">
        <v>2021</v>
      </c>
      <c r="C141" s="113" t="s">
        <v>77</v>
      </c>
      <c r="D141" s="105" t="s">
        <v>66</v>
      </c>
      <c r="E141" s="105" t="s">
        <v>66</v>
      </c>
      <c r="F141" s="189"/>
      <c r="G141" s="105" t="s">
        <v>11</v>
      </c>
      <c r="H141" s="139"/>
      <c r="I141" s="105" t="s">
        <v>66</v>
      </c>
      <c r="J141" s="113"/>
      <c r="K141" s="113"/>
      <c r="L141" s="113"/>
    </row>
    <row r="142" spans="1:12" ht="20.149999999999999" customHeight="1" x14ac:dyDescent="0.35">
      <c r="A142" s="171" t="s">
        <v>237</v>
      </c>
      <c r="B142" s="144">
        <v>2021</v>
      </c>
      <c r="C142" s="113" t="s">
        <v>78</v>
      </c>
      <c r="D142" s="105" t="s">
        <v>66</v>
      </c>
      <c r="E142" s="109" t="s">
        <v>86</v>
      </c>
      <c r="F142" s="189"/>
      <c r="G142" s="105" t="s">
        <v>11</v>
      </c>
      <c r="H142" s="139"/>
      <c r="I142" s="105" t="s">
        <v>66</v>
      </c>
      <c r="J142" s="113"/>
      <c r="K142" s="113"/>
      <c r="L142" s="113"/>
    </row>
    <row r="143" spans="1:12" ht="20.149999999999999" customHeight="1" x14ac:dyDescent="0.35">
      <c r="A143" s="171" t="s">
        <v>237</v>
      </c>
      <c r="B143" s="144">
        <v>2021</v>
      </c>
      <c r="C143" s="113" t="s">
        <v>79</v>
      </c>
      <c r="D143" s="105" t="s">
        <v>66</v>
      </c>
      <c r="E143" s="105" t="s">
        <v>66</v>
      </c>
      <c r="F143" s="189"/>
      <c r="G143" s="105" t="s">
        <v>11</v>
      </c>
      <c r="H143" s="139"/>
      <c r="I143" s="105" t="s">
        <v>66</v>
      </c>
      <c r="J143" s="113"/>
      <c r="K143" s="113"/>
      <c r="L143" s="113"/>
    </row>
    <row r="144" spans="1:12" ht="20.149999999999999" customHeight="1" x14ac:dyDescent="0.35">
      <c r="A144" s="171" t="s">
        <v>237</v>
      </c>
      <c r="B144" s="144">
        <v>2021</v>
      </c>
      <c r="C144" s="113" t="s">
        <v>80</v>
      </c>
      <c r="D144" s="105" t="s">
        <v>66</v>
      </c>
      <c r="E144" s="109" t="s">
        <v>86</v>
      </c>
      <c r="F144" s="189"/>
      <c r="G144" s="105" t="s">
        <v>11</v>
      </c>
      <c r="H144" s="139"/>
      <c r="I144" s="105" t="s">
        <v>66</v>
      </c>
      <c r="J144" s="113"/>
      <c r="K144" s="113"/>
      <c r="L144" s="113"/>
    </row>
    <row r="145" spans="1:12" ht="20.149999999999999" customHeight="1" x14ac:dyDescent="0.35">
      <c r="A145" s="171" t="s">
        <v>237</v>
      </c>
      <c r="B145" s="144">
        <v>2021</v>
      </c>
      <c r="C145" s="113" t="s">
        <v>82</v>
      </c>
      <c r="D145" s="105" t="s">
        <v>66</v>
      </c>
      <c r="E145" s="183" t="s">
        <v>66</v>
      </c>
      <c r="F145" s="188"/>
      <c r="G145" s="165" t="s">
        <v>11</v>
      </c>
      <c r="H145" s="191"/>
      <c r="I145" s="183" t="s">
        <v>66</v>
      </c>
      <c r="J145" s="113"/>
      <c r="K145" s="113"/>
      <c r="L145" s="113"/>
    </row>
    <row r="146" spans="1:12" ht="20.149999999999999" customHeight="1" x14ac:dyDescent="0.35">
      <c r="A146" s="171" t="s">
        <v>237</v>
      </c>
      <c r="B146" s="144">
        <v>2021</v>
      </c>
      <c r="C146" s="113"/>
      <c r="D146" s="105"/>
      <c r="E146" s="187"/>
      <c r="F146" s="188"/>
      <c r="G146" s="1034"/>
      <c r="H146" s="1035"/>
      <c r="I146" s="187"/>
      <c r="J146" s="113"/>
      <c r="K146" s="113"/>
      <c r="L146" s="113"/>
    </row>
    <row r="147" spans="1:12" ht="36.75" customHeight="1" x14ac:dyDescent="0.35">
      <c r="A147" s="177" t="s">
        <v>273</v>
      </c>
      <c r="B147" s="144">
        <v>2021</v>
      </c>
      <c r="C147" s="174" t="s">
        <v>68</v>
      </c>
      <c r="D147" s="175" t="s">
        <v>67</v>
      </c>
      <c r="E147" s="175" t="s">
        <v>67</v>
      </c>
      <c r="F147" s="176"/>
      <c r="G147" s="193" t="s">
        <v>10</v>
      </c>
      <c r="H147" s="194">
        <v>0</v>
      </c>
      <c r="I147" s="195" t="s">
        <v>66</v>
      </c>
      <c r="J147" s="176"/>
      <c r="K147" s="176"/>
      <c r="L147" s="176"/>
    </row>
    <row r="148" spans="1:12" ht="20.149999999999999" customHeight="1" x14ac:dyDescent="0.35">
      <c r="A148" s="177" t="s">
        <v>273</v>
      </c>
      <c r="B148" s="144">
        <v>2021</v>
      </c>
      <c r="C148" s="113" t="s">
        <v>69</v>
      </c>
      <c r="D148" s="136"/>
      <c r="E148" s="136"/>
      <c r="F148" s="113"/>
      <c r="G148" s="105" t="s">
        <v>10</v>
      </c>
      <c r="H148" s="129"/>
      <c r="I148" s="105"/>
      <c r="J148" s="113"/>
      <c r="K148" s="113"/>
      <c r="L148" s="113"/>
    </row>
    <row r="149" spans="1:12" ht="20.149999999999999" customHeight="1" x14ac:dyDescent="0.35">
      <c r="A149" s="177" t="s">
        <v>273</v>
      </c>
      <c r="B149" s="144">
        <v>2021</v>
      </c>
      <c r="C149" s="113" t="s">
        <v>70</v>
      </c>
      <c r="D149" s="136"/>
      <c r="E149" s="136"/>
      <c r="F149" s="113"/>
      <c r="G149" s="105" t="s">
        <v>10</v>
      </c>
      <c r="H149" s="129"/>
      <c r="I149" s="105"/>
      <c r="J149" s="113"/>
      <c r="K149" s="113"/>
      <c r="L149" s="113"/>
    </row>
    <row r="150" spans="1:12" ht="20.149999999999999" customHeight="1" x14ac:dyDescent="0.35">
      <c r="A150" s="177" t="s">
        <v>273</v>
      </c>
      <c r="B150" s="144">
        <v>2021</v>
      </c>
      <c r="C150" s="113" t="s">
        <v>71</v>
      </c>
      <c r="D150" s="136"/>
      <c r="E150" s="136"/>
      <c r="F150" s="113"/>
      <c r="G150" s="105" t="s">
        <v>10</v>
      </c>
      <c r="H150" s="129"/>
      <c r="I150" s="105"/>
      <c r="J150" s="113"/>
      <c r="K150" s="113"/>
      <c r="L150" s="113"/>
    </row>
    <row r="151" spans="1:12" ht="20.149999999999999" customHeight="1" x14ac:dyDescent="0.35">
      <c r="A151" s="177" t="s">
        <v>273</v>
      </c>
      <c r="B151" s="144">
        <v>2021</v>
      </c>
      <c r="C151" s="113" t="s">
        <v>72</v>
      </c>
      <c r="D151" s="136"/>
      <c r="E151" s="136"/>
      <c r="F151" s="113"/>
      <c r="G151" s="105" t="s">
        <v>10</v>
      </c>
      <c r="H151" s="129"/>
      <c r="I151" s="105"/>
      <c r="J151" s="113"/>
      <c r="K151" s="113"/>
      <c r="L151" s="113"/>
    </row>
    <row r="152" spans="1:12" ht="20.149999999999999" customHeight="1" x14ac:dyDescent="0.35">
      <c r="A152" s="177" t="s">
        <v>273</v>
      </c>
      <c r="B152" s="144">
        <v>2021</v>
      </c>
      <c r="C152" s="113" t="s">
        <v>73</v>
      </c>
      <c r="D152" s="136"/>
      <c r="E152" s="136"/>
      <c r="F152" s="113"/>
      <c r="G152" s="105" t="s">
        <v>10</v>
      </c>
      <c r="H152" s="129"/>
      <c r="I152" s="105"/>
      <c r="J152" s="113"/>
      <c r="K152" s="113"/>
      <c r="L152" s="113"/>
    </row>
    <row r="153" spans="1:12" ht="20.149999999999999" customHeight="1" x14ac:dyDescent="0.35">
      <c r="A153" s="177" t="s">
        <v>273</v>
      </c>
      <c r="B153" s="144">
        <v>2021</v>
      </c>
      <c r="C153" s="113" t="s">
        <v>74</v>
      </c>
      <c r="D153" s="136"/>
      <c r="E153" s="136"/>
      <c r="F153" s="113"/>
      <c r="G153" s="105" t="s">
        <v>10</v>
      </c>
      <c r="H153" s="129">
        <v>1160950.69</v>
      </c>
      <c r="I153" s="105" t="s">
        <v>66</v>
      </c>
      <c r="J153" s="113"/>
      <c r="K153" s="113"/>
      <c r="L153" s="113"/>
    </row>
    <row r="154" spans="1:12" ht="20.149999999999999" customHeight="1" x14ac:dyDescent="0.35">
      <c r="A154" s="177" t="s">
        <v>273</v>
      </c>
      <c r="B154" s="144">
        <v>2021</v>
      </c>
      <c r="C154" s="113" t="s">
        <v>75</v>
      </c>
      <c r="D154" s="136"/>
      <c r="E154" s="136"/>
      <c r="F154" s="113"/>
      <c r="G154" s="105" t="s">
        <v>10</v>
      </c>
      <c r="H154" s="129"/>
      <c r="I154" s="105"/>
      <c r="J154" s="113"/>
      <c r="K154" s="113"/>
      <c r="L154" s="113"/>
    </row>
    <row r="155" spans="1:12" ht="20.149999999999999" customHeight="1" x14ac:dyDescent="0.35">
      <c r="A155" s="177" t="s">
        <v>273</v>
      </c>
      <c r="B155" s="144">
        <v>2021</v>
      </c>
      <c r="C155" s="113" t="s">
        <v>76</v>
      </c>
      <c r="D155" s="136"/>
      <c r="E155" s="136"/>
      <c r="F155" s="113"/>
      <c r="G155" s="105" t="s">
        <v>10</v>
      </c>
      <c r="H155" s="129"/>
      <c r="I155" s="105"/>
      <c r="J155" s="113"/>
      <c r="K155" s="113"/>
      <c r="L155" s="113"/>
    </row>
    <row r="156" spans="1:12" ht="20.149999999999999" customHeight="1" x14ac:dyDescent="0.35">
      <c r="A156" s="177" t="s">
        <v>273</v>
      </c>
      <c r="B156" s="144">
        <v>2021</v>
      </c>
      <c r="C156" s="113" t="s">
        <v>77</v>
      </c>
      <c r="D156" s="136"/>
      <c r="E156" s="136"/>
      <c r="F156" s="137"/>
      <c r="G156" s="105" t="s">
        <v>10</v>
      </c>
      <c r="H156" s="129">
        <v>307452.67000000004</v>
      </c>
      <c r="I156" s="105" t="s">
        <v>66</v>
      </c>
      <c r="J156" s="135"/>
      <c r="K156" s="105"/>
      <c r="L156" s="113"/>
    </row>
    <row r="157" spans="1:12" ht="20.149999999999999" customHeight="1" x14ac:dyDescent="0.35">
      <c r="A157" s="177" t="s">
        <v>273</v>
      </c>
      <c r="B157" s="144">
        <v>2021</v>
      </c>
      <c r="C157" s="113" t="s">
        <v>78</v>
      </c>
      <c r="D157" s="136"/>
      <c r="E157" s="136"/>
      <c r="F157" s="137"/>
      <c r="G157" s="105" t="s">
        <v>10</v>
      </c>
      <c r="H157" s="129">
        <v>2827318.4602500005</v>
      </c>
      <c r="I157" s="105" t="s">
        <v>66</v>
      </c>
      <c r="J157" s="113"/>
      <c r="K157" s="105"/>
      <c r="L157" s="113"/>
    </row>
    <row r="158" spans="1:12" ht="20.149999999999999" customHeight="1" x14ac:dyDescent="0.35">
      <c r="A158" s="177" t="s">
        <v>273</v>
      </c>
      <c r="B158" s="144">
        <v>2021</v>
      </c>
      <c r="C158" s="113" t="s">
        <v>79</v>
      </c>
      <c r="D158" s="136"/>
      <c r="E158" s="136"/>
      <c r="F158" s="137"/>
      <c r="G158" s="105" t="s">
        <v>10</v>
      </c>
      <c r="H158" s="129">
        <v>0</v>
      </c>
      <c r="I158" s="105" t="s">
        <v>66</v>
      </c>
      <c r="J158" s="132"/>
      <c r="K158" s="105"/>
      <c r="L158" s="113"/>
    </row>
    <row r="159" spans="1:12" ht="20.149999999999999" customHeight="1" x14ac:dyDescent="0.35">
      <c r="A159" s="177" t="s">
        <v>273</v>
      </c>
      <c r="B159" s="144">
        <v>2021</v>
      </c>
      <c r="C159" s="113" t="s">
        <v>80</v>
      </c>
      <c r="D159" s="136"/>
      <c r="E159" s="136"/>
      <c r="F159" s="137"/>
      <c r="G159" s="105" t="s">
        <v>10</v>
      </c>
      <c r="H159" s="129">
        <v>0</v>
      </c>
      <c r="I159" s="105" t="s">
        <v>66</v>
      </c>
      <c r="J159" s="113"/>
      <c r="K159" s="105"/>
      <c r="L159" s="113"/>
    </row>
    <row r="160" spans="1:12" ht="20.149999999999999" customHeight="1" x14ac:dyDescent="0.35">
      <c r="A160" s="177" t="s">
        <v>273</v>
      </c>
      <c r="B160" s="144">
        <v>2021</v>
      </c>
      <c r="C160" s="113" t="s">
        <v>81</v>
      </c>
      <c r="D160" s="136"/>
      <c r="E160" s="136"/>
      <c r="F160" s="137"/>
      <c r="G160" s="105" t="s">
        <v>10</v>
      </c>
      <c r="H160" s="129">
        <v>0</v>
      </c>
      <c r="I160" s="105" t="s">
        <v>66</v>
      </c>
      <c r="J160" s="135"/>
      <c r="K160" s="105"/>
      <c r="L160" s="113"/>
    </row>
    <row r="161" spans="1:12" ht="33" customHeight="1" x14ac:dyDescent="0.35">
      <c r="A161" s="177" t="s">
        <v>273</v>
      </c>
      <c r="B161" s="144">
        <v>2021</v>
      </c>
      <c r="C161" s="120" t="s">
        <v>68</v>
      </c>
      <c r="D161" s="136"/>
      <c r="E161" s="136"/>
      <c r="F161" s="137"/>
      <c r="G161" s="105" t="s">
        <v>11</v>
      </c>
      <c r="H161" s="192"/>
      <c r="I161" s="105"/>
      <c r="J161" s="113"/>
      <c r="K161" s="113"/>
      <c r="L161" s="113"/>
    </row>
    <row r="162" spans="1:12" ht="20.149999999999999" customHeight="1" x14ac:dyDescent="0.35">
      <c r="A162" s="177" t="s">
        <v>273</v>
      </c>
      <c r="B162" s="144">
        <v>2021</v>
      </c>
      <c r="C162" s="113" t="s">
        <v>69</v>
      </c>
      <c r="D162" s="136"/>
      <c r="E162" s="136"/>
      <c r="F162" s="137"/>
      <c r="G162" s="105" t="s">
        <v>11</v>
      </c>
      <c r="H162" s="192">
        <v>10794592613</v>
      </c>
      <c r="I162" s="105" t="s">
        <v>66</v>
      </c>
      <c r="J162" s="113"/>
      <c r="K162" s="113"/>
      <c r="L162" s="113"/>
    </row>
    <row r="163" spans="1:12" ht="20.149999999999999" customHeight="1" x14ac:dyDescent="0.35">
      <c r="A163" s="177" t="s">
        <v>273</v>
      </c>
      <c r="B163" s="144">
        <v>2021</v>
      </c>
      <c r="C163" s="113" t="s">
        <v>70</v>
      </c>
      <c r="D163" s="136"/>
      <c r="E163" s="136"/>
      <c r="F163" s="137"/>
      <c r="G163" s="105" t="s">
        <v>11</v>
      </c>
      <c r="H163" s="192">
        <v>29713459309</v>
      </c>
      <c r="I163" s="105" t="s">
        <v>66</v>
      </c>
      <c r="J163" s="113"/>
      <c r="K163" s="113"/>
      <c r="L163" s="113"/>
    </row>
    <row r="164" spans="1:12" ht="20.149999999999999" customHeight="1" x14ac:dyDescent="0.35">
      <c r="A164" s="177" t="s">
        <v>273</v>
      </c>
      <c r="B164" s="144">
        <v>2021</v>
      </c>
      <c r="C164" s="113" t="s">
        <v>71</v>
      </c>
      <c r="D164" s="136"/>
      <c r="E164" s="136"/>
      <c r="F164" s="137"/>
      <c r="G164" s="105" t="s">
        <v>11</v>
      </c>
      <c r="H164" s="192">
        <v>7685355461</v>
      </c>
      <c r="I164" s="105" t="s">
        <v>66</v>
      </c>
      <c r="J164" s="113"/>
      <c r="K164" s="113"/>
      <c r="L164" s="113"/>
    </row>
    <row r="165" spans="1:12" ht="20.149999999999999" customHeight="1" x14ac:dyDescent="0.35">
      <c r="A165" s="177" t="s">
        <v>273</v>
      </c>
      <c r="B165" s="144">
        <v>2021</v>
      </c>
      <c r="C165" s="113" t="s">
        <v>72</v>
      </c>
      <c r="D165" s="136"/>
      <c r="E165" s="136"/>
      <c r="F165" s="137"/>
      <c r="G165" s="105" t="s">
        <v>11</v>
      </c>
      <c r="H165" s="192"/>
      <c r="I165" s="105"/>
      <c r="J165" s="113"/>
      <c r="K165" s="113"/>
      <c r="L165" s="113"/>
    </row>
    <row r="166" spans="1:12" ht="20.149999999999999" customHeight="1" x14ac:dyDescent="0.35">
      <c r="A166" s="177" t="s">
        <v>273</v>
      </c>
      <c r="B166" s="144">
        <v>2021</v>
      </c>
      <c r="C166" s="113" t="s">
        <v>73</v>
      </c>
      <c r="D166" s="136"/>
      <c r="E166" s="136"/>
      <c r="F166" s="137"/>
      <c r="G166" s="105" t="s">
        <v>11</v>
      </c>
      <c r="H166" s="192">
        <f>'[8]V. Informasi CSR_2021'!H163</f>
        <v>0</v>
      </c>
      <c r="I166" s="105" t="s">
        <v>86</v>
      </c>
      <c r="J166" s="113"/>
      <c r="K166" s="113"/>
      <c r="L166" s="113"/>
    </row>
    <row r="167" spans="1:12" ht="20.149999999999999" customHeight="1" x14ac:dyDescent="0.35">
      <c r="A167" s="177" t="s">
        <v>273</v>
      </c>
      <c r="B167" s="144">
        <v>2021</v>
      </c>
      <c r="C167" s="113" t="s">
        <v>74</v>
      </c>
      <c r="D167" s="136"/>
      <c r="E167" s="136"/>
      <c r="F167" s="137"/>
      <c r="G167" s="105" t="s">
        <v>11</v>
      </c>
      <c r="H167" s="192"/>
      <c r="I167" s="105"/>
      <c r="J167" s="113"/>
      <c r="K167" s="113"/>
      <c r="L167" s="113"/>
    </row>
    <row r="168" spans="1:12" ht="20.149999999999999" customHeight="1" x14ac:dyDescent="0.35">
      <c r="A168" s="177" t="s">
        <v>273</v>
      </c>
      <c r="B168" s="144">
        <v>2021</v>
      </c>
      <c r="C168" s="113" t="s">
        <v>75</v>
      </c>
      <c r="D168" s="136"/>
      <c r="E168" s="136"/>
      <c r="F168" s="137"/>
      <c r="G168" s="105" t="s">
        <v>11</v>
      </c>
      <c r="H168" s="192"/>
      <c r="I168" s="113"/>
      <c r="J168" s="113"/>
      <c r="K168" s="113"/>
      <c r="L168" s="113"/>
    </row>
    <row r="169" spans="1:12" ht="20.149999999999999" customHeight="1" x14ac:dyDescent="0.35">
      <c r="A169" s="177" t="s">
        <v>273</v>
      </c>
      <c r="B169" s="144">
        <v>2021</v>
      </c>
      <c r="C169" s="113" t="s">
        <v>76</v>
      </c>
      <c r="D169" s="136"/>
      <c r="E169" s="136"/>
      <c r="F169" s="137"/>
      <c r="G169" s="105" t="s">
        <v>11</v>
      </c>
      <c r="H169" s="192"/>
      <c r="I169" s="113"/>
      <c r="J169" s="113"/>
      <c r="K169" s="113"/>
      <c r="L169" s="113"/>
    </row>
    <row r="170" spans="1:12" ht="20.149999999999999" customHeight="1" x14ac:dyDescent="0.35">
      <c r="A170" s="177" t="s">
        <v>273</v>
      </c>
      <c r="B170" s="144">
        <v>2021</v>
      </c>
      <c r="C170" s="113" t="s">
        <v>77</v>
      </c>
      <c r="D170" s="136"/>
      <c r="E170" s="136"/>
      <c r="F170" s="137"/>
      <c r="G170" s="105" t="s">
        <v>11</v>
      </c>
      <c r="H170" s="192"/>
      <c r="I170" s="113"/>
      <c r="J170" s="113"/>
      <c r="K170" s="113"/>
      <c r="L170" s="113"/>
    </row>
    <row r="171" spans="1:12" ht="20.149999999999999" customHeight="1" x14ac:dyDescent="0.35">
      <c r="A171" s="177" t="s">
        <v>273</v>
      </c>
      <c r="B171" s="144">
        <v>2021</v>
      </c>
      <c r="C171" s="113" t="s">
        <v>78</v>
      </c>
      <c r="D171" s="136"/>
      <c r="E171" s="136"/>
      <c r="F171" s="137"/>
      <c r="G171" s="105" t="s">
        <v>11</v>
      </c>
      <c r="H171" s="192"/>
      <c r="I171" s="113"/>
      <c r="J171" s="113"/>
      <c r="K171" s="113"/>
      <c r="L171" s="113"/>
    </row>
    <row r="172" spans="1:12" ht="20.149999999999999" customHeight="1" x14ac:dyDescent="0.35">
      <c r="A172" s="177" t="s">
        <v>273</v>
      </c>
      <c r="B172" s="144">
        <v>2021</v>
      </c>
      <c r="C172" s="113" t="s">
        <v>79</v>
      </c>
      <c r="D172" s="136"/>
      <c r="E172" s="136"/>
      <c r="F172" s="137"/>
      <c r="G172" s="105" t="s">
        <v>11</v>
      </c>
      <c r="H172" s="192"/>
      <c r="I172" s="113"/>
      <c r="J172" s="113"/>
      <c r="K172" s="113"/>
      <c r="L172" s="113"/>
    </row>
    <row r="173" spans="1:12" ht="20.149999999999999" customHeight="1" x14ac:dyDescent="0.35">
      <c r="A173" s="177" t="s">
        <v>273</v>
      </c>
      <c r="B173" s="144">
        <v>2021</v>
      </c>
      <c r="C173" s="113" t="s">
        <v>80</v>
      </c>
      <c r="D173" s="136"/>
      <c r="E173" s="136"/>
      <c r="F173" s="137"/>
      <c r="G173" s="105" t="s">
        <v>11</v>
      </c>
      <c r="H173" s="192"/>
      <c r="I173" s="113"/>
      <c r="J173" s="113"/>
      <c r="K173" s="113"/>
      <c r="L173" s="113"/>
    </row>
    <row r="174" spans="1:12" ht="20.149999999999999" customHeight="1" x14ac:dyDescent="0.35">
      <c r="A174" s="177" t="s">
        <v>273</v>
      </c>
      <c r="B174" s="144">
        <v>2021</v>
      </c>
      <c r="C174" s="113" t="s">
        <v>82</v>
      </c>
      <c r="D174" s="136"/>
      <c r="E174" s="136"/>
      <c r="F174" s="137"/>
      <c r="G174" s="105" t="s">
        <v>11</v>
      </c>
      <c r="H174" s="192"/>
      <c r="I174" s="113"/>
      <c r="J174" s="113"/>
      <c r="K174" s="113"/>
      <c r="L174" s="113"/>
    </row>
    <row r="175" spans="1:12" ht="20.149999999999999" customHeight="1" x14ac:dyDescent="0.35">
      <c r="A175" s="177" t="s">
        <v>273</v>
      </c>
      <c r="B175" s="144">
        <v>2021</v>
      </c>
      <c r="C175" s="113"/>
      <c r="D175" s="136"/>
      <c r="E175" s="136"/>
      <c r="F175" s="137"/>
      <c r="G175" s="165"/>
      <c r="H175" s="1036"/>
      <c r="I175" s="113"/>
      <c r="J175" s="113"/>
      <c r="K175" s="113"/>
      <c r="L175" s="113"/>
    </row>
    <row r="176" spans="1:12" ht="36" customHeight="1" x14ac:dyDescent="0.35">
      <c r="A176" s="178" t="s">
        <v>319</v>
      </c>
      <c r="B176" s="144">
        <v>2021</v>
      </c>
      <c r="C176" s="156" t="s">
        <v>68</v>
      </c>
      <c r="D176" s="179"/>
      <c r="E176" s="179"/>
      <c r="F176" s="180"/>
      <c r="G176" s="196" t="s">
        <v>10</v>
      </c>
      <c r="H176" s="197">
        <v>8474849.0600000005</v>
      </c>
      <c r="I176" s="153" t="s">
        <v>66</v>
      </c>
      <c r="J176" s="180"/>
      <c r="K176" s="180"/>
      <c r="L176" s="180"/>
    </row>
    <row r="177" spans="1:12" ht="20.149999999999999" customHeight="1" x14ac:dyDescent="0.35">
      <c r="A177" s="178" t="s">
        <v>319</v>
      </c>
      <c r="B177" s="144">
        <v>2021</v>
      </c>
      <c r="C177" s="113" t="s">
        <v>69</v>
      </c>
      <c r="D177" s="136"/>
      <c r="E177" s="136"/>
      <c r="F177" s="113"/>
      <c r="G177" s="105" t="s">
        <v>10</v>
      </c>
      <c r="H177" s="129"/>
      <c r="I177" s="105"/>
      <c r="J177" s="113"/>
      <c r="K177" s="113"/>
      <c r="L177" s="113"/>
    </row>
    <row r="178" spans="1:12" ht="20.149999999999999" customHeight="1" x14ac:dyDescent="0.35">
      <c r="A178" s="178" t="s">
        <v>319</v>
      </c>
      <c r="B178" s="144">
        <v>2021</v>
      </c>
      <c r="C178" s="113" t="s">
        <v>70</v>
      </c>
      <c r="D178" s="136"/>
      <c r="E178" s="136"/>
      <c r="F178" s="113"/>
      <c r="G178" s="105" t="s">
        <v>10</v>
      </c>
      <c r="H178" s="129"/>
      <c r="I178" s="105"/>
      <c r="J178" s="113"/>
      <c r="K178" s="113"/>
      <c r="L178" s="113"/>
    </row>
    <row r="179" spans="1:12" ht="20.149999999999999" customHeight="1" x14ac:dyDescent="0.35">
      <c r="A179" s="178" t="s">
        <v>319</v>
      </c>
      <c r="B179" s="144">
        <v>2021</v>
      </c>
      <c r="C179" s="113" t="s">
        <v>71</v>
      </c>
      <c r="D179" s="136"/>
      <c r="E179" s="136"/>
      <c r="F179" s="113"/>
      <c r="G179" s="105" t="s">
        <v>10</v>
      </c>
      <c r="H179" s="129"/>
      <c r="I179" s="105"/>
      <c r="J179" s="113"/>
      <c r="K179" s="113"/>
      <c r="L179" s="113"/>
    </row>
    <row r="180" spans="1:12" ht="20.149999999999999" customHeight="1" x14ac:dyDescent="0.35">
      <c r="A180" s="178" t="s">
        <v>319</v>
      </c>
      <c r="B180" s="144">
        <v>2021</v>
      </c>
      <c r="C180" s="113" t="s">
        <v>72</v>
      </c>
      <c r="D180" s="136"/>
      <c r="E180" s="136"/>
      <c r="F180" s="113"/>
      <c r="G180" s="105" t="s">
        <v>10</v>
      </c>
      <c r="H180" s="129"/>
      <c r="I180" s="105"/>
      <c r="J180" s="113"/>
      <c r="K180" s="113"/>
      <c r="L180" s="113"/>
    </row>
    <row r="181" spans="1:12" ht="20.149999999999999" customHeight="1" x14ac:dyDescent="0.35">
      <c r="A181" s="178" t="s">
        <v>319</v>
      </c>
      <c r="B181" s="144">
        <v>2021</v>
      </c>
      <c r="C181" s="113" t="s">
        <v>73</v>
      </c>
      <c r="D181" s="136"/>
      <c r="E181" s="136"/>
      <c r="F181" s="113"/>
      <c r="G181" s="105" t="s">
        <v>10</v>
      </c>
      <c r="H181" s="129"/>
      <c r="I181" s="105"/>
      <c r="J181" s="113"/>
      <c r="K181" s="113"/>
      <c r="L181" s="113"/>
    </row>
    <row r="182" spans="1:12" ht="20.149999999999999" customHeight="1" x14ac:dyDescent="0.35">
      <c r="A182" s="178" t="s">
        <v>319</v>
      </c>
      <c r="B182" s="144">
        <v>2021</v>
      </c>
      <c r="C182" s="113" t="s">
        <v>74</v>
      </c>
      <c r="D182" s="136"/>
      <c r="E182" s="136"/>
      <c r="F182" s="113"/>
      <c r="G182" s="105" t="s">
        <v>10</v>
      </c>
      <c r="H182" s="129">
        <v>2753753.39</v>
      </c>
      <c r="I182" s="105" t="s">
        <v>66</v>
      </c>
      <c r="J182" s="113"/>
      <c r="K182" s="113"/>
      <c r="L182" s="113"/>
    </row>
    <row r="183" spans="1:12" ht="20.149999999999999" customHeight="1" x14ac:dyDescent="0.35">
      <c r="A183" s="178" t="s">
        <v>319</v>
      </c>
      <c r="B183" s="144">
        <v>2021</v>
      </c>
      <c r="C183" s="113" t="s">
        <v>75</v>
      </c>
      <c r="D183" s="136"/>
      <c r="E183" s="136"/>
      <c r="F183" s="113"/>
      <c r="G183" s="105" t="s">
        <v>10</v>
      </c>
      <c r="H183" s="129"/>
      <c r="I183" s="105"/>
      <c r="J183" s="113"/>
      <c r="K183" s="113"/>
      <c r="L183" s="113"/>
    </row>
    <row r="184" spans="1:12" ht="20.149999999999999" customHeight="1" x14ac:dyDescent="0.35">
      <c r="A184" s="178" t="s">
        <v>319</v>
      </c>
      <c r="B184" s="144">
        <v>2021</v>
      </c>
      <c r="C184" s="113" t="s">
        <v>76</v>
      </c>
      <c r="D184" s="136"/>
      <c r="E184" s="136"/>
      <c r="F184" s="113"/>
      <c r="G184" s="105" t="s">
        <v>10</v>
      </c>
      <c r="H184" s="129">
        <v>1500000</v>
      </c>
      <c r="I184" s="105" t="s">
        <v>66</v>
      </c>
      <c r="J184" s="113"/>
      <c r="K184" s="113"/>
      <c r="L184" s="113"/>
    </row>
    <row r="185" spans="1:12" ht="20.149999999999999" customHeight="1" x14ac:dyDescent="0.35">
      <c r="A185" s="178" t="s">
        <v>319</v>
      </c>
      <c r="B185" s="144">
        <v>2021</v>
      </c>
      <c r="C185" s="113" t="s">
        <v>77</v>
      </c>
      <c r="D185" s="136"/>
      <c r="E185" s="136"/>
      <c r="F185" s="137"/>
      <c r="G185" s="105" t="s">
        <v>10</v>
      </c>
      <c r="H185" s="129">
        <v>1899604.1510735997</v>
      </c>
      <c r="I185" s="105" t="s">
        <v>66</v>
      </c>
      <c r="J185" s="130"/>
      <c r="K185" s="113"/>
      <c r="L185" s="113"/>
    </row>
    <row r="186" spans="1:12" ht="20.149999999999999" customHeight="1" x14ac:dyDescent="0.35">
      <c r="A186" s="178" t="s">
        <v>319</v>
      </c>
      <c r="B186" s="144">
        <v>2021</v>
      </c>
      <c r="C186" s="113" t="s">
        <v>78</v>
      </c>
      <c r="D186" s="136"/>
      <c r="E186" s="136"/>
      <c r="F186" s="137"/>
      <c r="G186" s="105" t="s">
        <v>10</v>
      </c>
      <c r="H186" s="129">
        <v>16071861.709999999</v>
      </c>
      <c r="I186" s="105" t="s">
        <v>66</v>
      </c>
      <c r="J186" s="113"/>
      <c r="K186" s="113"/>
      <c r="L186" s="113"/>
    </row>
    <row r="187" spans="1:12" ht="20.149999999999999" customHeight="1" x14ac:dyDescent="0.35">
      <c r="A187" s="178" t="s">
        <v>319</v>
      </c>
      <c r="B187" s="144">
        <v>2021</v>
      </c>
      <c r="C187" s="113" t="s">
        <v>79</v>
      </c>
      <c r="D187" s="136"/>
      <c r="E187" s="136"/>
      <c r="F187" s="137"/>
      <c r="G187" s="105" t="s">
        <v>10</v>
      </c>
      <c r="H187" s="129">
        <v>0</v>
      </c>
      <c r="I187" s="105"/>
      <c r="J187" s="113"/>
      <c r="K187" s="113"/>
      <c r="L187" s="113"/>
    </row>
    <row r="188" spans="1:12" ht="20.149999999999999" customHeight="1" x14ac:dyDescent="0.35">
      <c r="A188" s="178" t="s">
        <v>319</v>
      </c>
      <c r="B188" s="144">
        <v>2021</v>
      </c>
      <c r="C188" s="113" t="s">
        <v>80</v>
      </c>
      <c r="D188" s="136"/>
      <c r="E188" s="136"/>
      <c r="F188" s="137"/>
      <c r="G188" s="105" t="s">
        <v>10</v>
      </c>
      <c r="H188" s="129">
        <v>-206366.54550001025</v>
      </c>
      <c r="I188" s="105" t="s">
        <v>66</v>
      </c>
      <c r="J188" s="113"/>
      <c r="K188" s="113"/>
      <c r="L188" s="113"/>
    </row>
    <row r="189" spans="1:12" ht="20.149999999999999" customHeight="1" x14ac:dyDescent="0.35">
      <c r="A189" s="178" t="s">
        <v>319</v>
      </c>
      <c r="B189" s="144">
        <v>2021</v>
      </c>
      <c r="C189" s="113" t="s">
        <v>81</v>
      </c>
      <c r="D189" s="136"/>
      <c r="E189" s="136"/>
      <c r="F189" s="137"/>
      <c r="G189" s="105" t="s">
        <v>10</v>
      </c>
      <c r="H189" s="129">
        <v>0</v>
      </c>
      <c r="I189" s="105"/>
      <c r="J189" s="113"/>
      <c r="K189" s="113"/>
      <c r="L189" s="113"/>
    </row>
    <row r="190" spans="1:12" ht="28.5" customHeight="1" x14ac:dyDescent="0.35">
      <c r="A190" s="178" t="s">
        <v>319</v>
      </c>
      <c r="B190" s="144">
        <v>2021</v>
      </c>
      <c r="C190" s="120" t="s">
        <v>68</v>
      </c>
      <c r="D190" s="136"/>
      <c r="E190" s="136"/>
      <c r="F190" s="137"/>
      <c r="G190" s="105" t="s">
        <v>11</v>
      </c>
      <c r="H190" s="198"/>
      <c r="I190" s="105"/>
      <c r="J190" s="113"/>
      <c r="K190" s="113"/>
      <c r="L190" s="113"/>
    </row>
    <row r="191" spans="1:12" ht="20.149999999999999" customHeight="1" x14ac:dyDescent="0.35">
      <c r="A191" s="178" t="s">
        <v>319</v>
      </c>
      <c r="B191" s="144">
        <v>2021</v>
      </c>
      <c r="C191" s="113" t="s">
        <v>69</v>
      </c>
      <c r="D191" s="136"/>
      <c r="E191" s="136"/>
      <c r="F191" s="137"/>
      <c r="G191" s="105" t="s">
        <v>11</v>
      </c>
      <c r="H191" s="198">
        <v>30101458897</v>
      </c>
      <c r="I191" s="105" t="s">
        <v>66</v>
      </c>
      <c r="J191" s="113"/>
      <c r="K191" s="113"/>
      <c r="L191" s="113"/>
    </row>
    <row r="192" spans="1:12" ht="20.149999999999999" customHeight="1" x14ac:dyDescent="0.35">
      <c r="A192" s="178" t="s">
        <v>319</v>
      </c>
      <c r="B192" s="144">
        <v>2021</v>
      </c>
      <c r="C192" s="113" t="s">
        <v>70</v>
      </c>
      <c r="D192" s="136"/>
      <c r="E192" s="136"/>
      <c r="F192" s="137"/>
      <c r="G192" s="105" t="s">
        <v>11</v>
      </c>
      <c r="H192" s="198">
        <v>22312326915</v>
      </c>
      <c r="I192" s="105" t="s">
        <v>66</v>
      </c>
      <c r="J192" s="113"/>
      <c r="K192" s="113"/>
      <c r="L192" s="113"/>
    </row>
    <row r="193" spans="1:12" ht="20.149999999999999" customHeight="1" x14ac:dyDescent="0.35">
      <c r="A193" s="178" t="s">
        <v>319</v>
      </c>
      <c r="B193" s="144">
        <v>2021</v>
      </c>
      <c r="C193" s="113" t="s">
        <v>71</v>
      </c>
      <c r="D193" s="136"/>
      <c r="E193" s="136"/>
      <c r="F193" s="137"/>
      <c r="G193" s="105" t="s">
        <v>11</v>
      </c>
      <c r="H193" s="198">
        <v>20094142648</v>
      </c>
      <c r="I193" s="105" t="s">
        <v>66</v>
      </c>
      <c r="J193" s="113"/>
      <c r="K193" s="113"/>
      <c r="L193" s="113"/>
    </row>
    <row r="194" spans="1:12" ht="20.149999999999999" customHeight="1" x14ac:dyDescent="0.35">
      <c r="A194" s="178" t="s">
        <v>319</v>
      </c>
      <c r="B194" s="144">
        <v>2021</v>
      </c>
      <c r="C194" s="113" t="s">
        <v>72</v>
      </c>
      <c r="D194" s="136"/>
      <c r="E194" s="136"/>
      <c r="F194" s="137"/>
      <c r="G194" s="105" t="s">
        <v>11</v>
      </c>
      <c r="H194" s="198"/>
      <c r="I194" s="105"/>
      <c r="J194" s="113"/>
      <c r="K194" s="113"/>
      <c r="L194" s="113"/>
    </row>
    <row r="195" spans="1:12" ht="20.149999999999999" customHeight="1" x14ac:dyDescent="0.35">
      <c r="A195" s="178" t="s">
        <v>319</v>
      </c>
      <c r="B195" s="144">
        <v>2021</v>
      </c>
      <c r="C195" s="113" t="s">
        <v>73</v>
      </c>
      <c r="D195" s="136"/>
      <c r="E195" s="136"/>
      <c r="F195" s="137"/>
      <c r="G195" s="105" t="s">
        <v>11</v>
      </c>
      <c r="H195" s="198">
        <f>'[9]V. Informasi CSR_2021'!H181</f>
        <v>0</v>
      </c>
      <c r="I195" s="105" t="s">
        <v>86</v>
      </c>
      <c r="J195" s="113"/>
      <c r="K195" s="113"/>
      <c r="L195" s="113"/>
    </row>
    <row r="196" spans="1:12" ht="20.149999999999999" customHeight="1" x14ac:dyDescent="0.35">
      <c r="A196" s="178" t="s">
        <v>319</v>
      </c>
      <c r="B196" s="144">
        <v>2021</v>
      </c>
      <c r="C196" s="113" t="s">
        <v>74</v>
      </c>
      <c r="D196" s="136"/>
      <c r="E196" s="136"/>
      <c r="F196" s="137"/>
      <c r="G196" s="105" t="s">
        <v>11</v>
      </c>
      <c r="H196" s="198"/>
      <c r="I196" s="105"/>
      <c r="J196" s="113"/>
      <c r="K196" s="113"/>
      <c r="L196" s="113"/>
    </row>
    <row r="197" spans="1:12" ht="20.149999999999999" customHeight="1" x14ac:dyDescent="0.35">
      <c r="A197" s="178" t="s">
        <v>319</v>
      </c>
      <c r="B197" s="144">
        <v>2021</v>
      </c>
      <c r="C197" s="113" t="s">
        <v>75</v>
      </c>
      <c r="D197" s="136"/>
      <c r="E197" s="136"/>
      <c r="F197" s="137"/>
      <c r="G197" s="105" t="s">
        <v>11</v>
      </c>
      <c r="H197" s="198"/>
      <c r="I197" s="105"/>
      <c r="J197" s="113"/>
      <c r="K197" s="113"/>
      <c r="L197" s="113"/>
    </row>
    <row r="198" spans="1:12" ht="20.149999999999999" customHeight="1" x14ac:dyDescent="0.35">
      <c r="A198" s="178" t="s">
        <v>319</v>
      </c>
      <c r="B198" s="144">
        <v>2021</v>
      </c>
      <c r="C198" s="113" t="s">
        <v>76</v>
      </c>
      <c r="D198" s="136"/>
      <c r="E198" s="136"/>
      <c r="F198" s="137"/>
      <c r="G198" s="105" t="s">
        <v>11</v>
      </c>
      <c r="H198" s="198"/>
      <c r="I198" s="105"/>
      <c r="J198" s="113"/>
      <c r="K198" s="113"/>
      <c r="L198" s="113"/>
    </row>
    <row r="199" spans="1:12" ht="20.149999999999999" customHeight="1" x14ac:dyDescent="0.35">
      <c r="A199" s="178" t="s">
        <v>319</v>
      </c>
      <c r="B199" s="144">
        <v>2021</v>
      </c>
      <c r="C199" s="113" t="s">
        <v>77</v>
      </c>
      <c r="D199" s="136"/>
      <c r="E199" s="136"/>
      <c r="F199" s="137"/>
      <c r="G199" s="105" t="s">
        <v>11</v>
      </c>
      <c r="H199" s="198"/>
      <c r="I199" s="105"/>
      <c r="J199" s="113"/>
      <c r="K199" s="113"/>
      <c r="L199" s="113"/>
    </row>
    <row r="200" spans="1:12" ht="20.149999999999999" customHeight="1" x14ac:dyDescent="0.35">
      <c r="A200" s="178" t="s">
        <v>319</v>
      </c>
      <c r="B200" s="144">
        <v>2021</v>
      </c>
      <c r="C200" s="113" t="s">
        <v>78</v>
      </c>
      <c r="D200" s="136"/>
      <c r="E200" s="136"/>
      <c r="F200" s="137"/>
      <c r="G200" s="105" t="s">
        <v>11</v>
      </c>
      <c r="H200" s="198"/>
      <c r="I200" s="105"/>
      <c r="J200" s="113"/>
      <c r="K200" s="113"/>
      <c r="L200" s="113"/>
    </row>
    <row r="201" spans="1:12" ht="20.149999999999999" customHeight="1" x14ac:dyDescent="0.35">
      <c r="A201" s="178" t="s">
        <v>319</v>
      </c>
      <c r="B201" s="144">
        <v>2021</v>
      </c>
      <c r="C201" s="113" t="s">
        <v>79</v>
      </c>
      <c r="D201" s="136"/>
      <c r="E201" s="136"/>
      <c r="F201" s="137"/>
      <c r="G201" s="105" t="s">
        <v>11</v>
      </c>
      <c r="H201" s="198"/>
      <c r="I201" s="105"/>
      <c r="J201" s="113"/>
      <c r="K201" s="113"/>
      <c r="L201" s="113"/>
    </row>
    <row r="202" spans="1:12" ht="20.149999999999999" customHeight="1" x14ac:dyDescent="0.35">
      <c r="A202" s="178" t="s">
        <v>319</v>
      </c>
      <c r="B202" s="144">
        <v>2021</v>
      </c>
      <c r="C202" s="113" t="s">
        <v>80</v>
      </c>
      <c r="D202" s="136"/>
      <c r="E202" s="136"/>
      <c r="F202" s="137"/>
      <c r="G202" s="105" t="s">
        <v>11</v>
      </c>
      <c r="H202" s="198"/>
      <c r="I202" s="105"/>
      <c r="J202" s="113"/>
      <c r="K202" s="113"/>
      <c r="L202" s="113"/>
    </row>
    <row r="203" spans="1:12" ht="20.149999999999999" customHeight="1" x14ac:dyDescent="0.35">
      <c r="A203" s="178" t="s">
        <v>319</v>
      </c>
      <c r="B203" s="144">
        <v>2021</v>
      </c>
      <c r="C203" s="113" t="s">
        <v>82</v>
      </c>
      <c r="D203" s="136"/>
      <c r="E203" s="136"/>
      <c r="F203" s="137"/>
      <c r="G203" s="105" t="s">
        <v>11</v>
      </c>
      <c r="H203" s="198"/>
      <c r="I203" s="105"/>
      <c r="J203" s="113"/>
      <c r="K203" s="113"/>
      <c r="L203" s="113"/>
    </row>
    <row r="204" spans="1:12" ht="20.149999999999999" customHeight="1" x14ac:dyDescent="0.35">
      <c r="A204" s="178" t="s">
        <v>319</v>
      </c>
      <c r="B204" s="144">
        <v>2021</v>
      </c>
      <c r="C204" s="113"/>
      <c r="D204" s="136"/>
      <c r="E204" s="136"/>
      <c r="F204" s="137"/>
      <c r="G204" s="105"/>
      <c r="H204" s="198"/>
      <c r="I204" s="105"/>
      <c r="J204" s="113"/>
      <c r="K204" s="113"/>
      <c r="L204" s="113"/>
    </row>
    <row r="205" spans="1:12" ht="29.25" customHeight="1" x14ac:dyDescent="0.35">
      <c r="A205" s="181" t="s">
        <v>343</v>
      </c>
      <c r="B205" s="144">
        <v>2021</v>
      </c>
      <c r="C205" s="202" t="s">
        <v>68</v>
      </c>
      <c r="D205" s="203"/>
      <c r="E205" s="203"/>
      <c r="F205" s="203"/>
      <c r="G205" s="204" t="s">
        <v>10</v>
      </c>
      <c r="H205" s="205">
        <v>10185782.57</v>
      </c>
      <c r="I205" s="204" t="s">
        <v>66</v>
      </c>
      <c r="J205" s="203"/>
      <c r="K205" s="203"/>
      <c r="L205" s="203"/>
    </row>
    <row r="206" spans="1:12" ht="20.149999999999999" customHeight="1" x14ac:dyDescent="0.4">
      <c r="A206" s="181" t="s">
        <v>343</v>
      </c>
      <c r="B206" s="144">
        <v>2021</v>
      </c>
      <c r="C206" s="199" t="s">
        <v>69</v>
      </c>
      <c r="D206" s="39"/>
      <c r="E206" s="39"/>
      <c r="F206" s="113"/>
      <c r="G206" s="44" t="s">
        <v>10</v>
      </c>
      <c r="H206" s="42"/>
      <c r="I206" s="44"/>
      <c r="J206" s="113"/>
      <c r="K206" s="113"/>
      <c r="L206" s="113"/>
    </row>
    <row r="207" spans="1:12" ht="20.149999999999999" customHeight="1" x14ac:dyDescent="0.4">
      <c r="A207" s="181" t="s">
        <v>343</v>
      </c>
      <c r="B207" s="144">
        <v>2021</v>
      </c>
      <c r="C207" s="199" t="s">
        <v>70</v>
      </c>
      <c r="D207" s="39"/>
      <c r="E207" s="39"/>
      <c r="F207" s="113"/>
      <c r="G207" s="44" t="s">
        <v>10</v>
      </c>
      <c r="H207" s="42"/>
      <c r="I207" s="44"/>
      <c r="J207" s="113"/>
      <c r="K207" s="113"/>
      <c r="L207" s="113"/>
    </row>
    <row r="208" spans="1:12" ht="20.149999999999999" customHeight="1" x14ac:dyDescent="0.4">
      <c r="A208" s="181" t="s">
        <v>343</v>
      </c>
      <c r="B208" s="144">
        <v>2021</v>
      </c>
      <c r="C208" s="199" t="s">
        <v>71</v>
      </c>
      <c r="D208" s="39"/>
      <c r="E208" s="39"/>
      <c r="F208" s="113"/>
      <c r="G208" s="44" t="s">
        <v>10</v>
      </c>
      <c r="H208" s="42"/>
      <c r="I208" s="44"/>
      <c r="J208" s="113"/>
      <c r="K208" s="113"/>
      <c r="L208" s="113"/>
    </row>
    <row r="209" spans="1:12" ht="20.149999999999999" customHeight="1" x14ac:dyDescent="0.4">
      <c r="A209" s="181" t="s">
        <v>343</v>
      </c>
      <c r="B209" s="144">
        <v>2021</v>
      </c>
      <c r="C209" s="199" t="s">
        <v>72</v>
      </c>
      <c r="D209" s="39"/>
      <c r="E209" s="39"/>
      <c r="F209" s="113"/>
      <c r="G209" s="44" t="s">
        <v>10</v>
      </c>
      <c r="H209" s="42"/>
      <c r="I209" s="44"/>
      <c r="J209" s="113"/>
      <c r="K209" s="113"/>
      <c r="L209" s="113"/>
    </row>
    <row r="210" spans="1:12" ht="20.149999999999999" customHeight="1" x14ac:dyDescent="0.4">
      <c r="A210" s="181" t="s">
        <v>343</v>
      </c>
      <c r="B210" s="144">
        <v>2021</v>
      </c>
      <c r="C210" s="199" t="s">
        <v>73</v>
      </c>
      <c r="D210" s="39"/>
      <c r="E210" s="39"/>
      <c r="F210" s="113"/>
      <c r="G210" s="44" t="s">
        <v>10</v>
      </c>
      <c r="H210" s="42"/>
      <c r="I210" s="44"/>
      <c r="J210" s="113"/>
      <c r="K210" s="113"/>
      <c r="L210" s="113"/>
    </row>
    <row r="211" spans="1:12" ht="20.149999999999999" customHeight="1" x14ac:dyDescent="0.4">
      <c r="A211" s="181" t="s">
        <v>343</v>
      </c>
      <c r="B211" s="144">
        <v>2021</v>
      </c>
      <c r="C211" s="199" t="s">
        <v>74</v>
      </c>
      <c r="D211" s="39"/>
      <c r="E211" s="39"/>
      <c r="F211" s="113"/>
      <c r="G211" s="44" t="s">
        <v>10</v>
      </c>
      <c r="H211" s="42">
        <v>6112813.1400000006</v>
      </c>
      <c r="I211" s="44" t="s">
        <v>66</v>
      </c>
      <c r="J211" s="113"/>
      <c r="K211" s="113"/>
      <c r="L211" s="113"/>
    </row>
    <row r="212" spans="1:12" ht="20.149999999999999" customHeight="1" x14ac:dyDescent="0.4">
      <c r="A212" s="181" t="s">
        <v>343</v>
      </c>
      <c r="B212" s="144">
        <v>2021</v>
      </c>
      <c r="C212" s="199" t="s">
        <v>75</v>
      </c>
      <c r="D212" s="39"/>
      <c r="E212" s="39"/>
      <c r="F212" s="113"/>
      <c r="G212" s="44" t="s">
        <v>10</v>
      </c>
      <c r="H212" s="42"/>
      <c r="I212" s="44"/>
      <c r="J212" s="113"/>
      <c r="K212" s="113"/>
      <c r="L212" s="113"/>
    </row>
    <row r="213" spans="1:12" ht="20.149999999999999" customHeight="1" x14ac:dyDescent="0.4">
      <c r="A213" s="181" t="s">
        <v>343</v>
      </c>
      <c r="B213" s="144">
        <v>2021</v>
      </c>
      <c r="C213" s="199" t="s">
        <v>76</v>
      </c>
      <c r="D213" s="39"/>
      <c r="E213" s="39"/>
      <c r="F213" s="113"/>
      <c r="G213" s="44" t="s">
        <v>10</v>
      </c>
      <c r="H213" s="42"/>
      <c r="I213" s="44"/>
      <c r="J213" s="113"/>
      <c r="K213" s="113"/>
      <c r="L213" s="113"/>
    </row>
    <row r="214" spans="1:12" ht="20.149999999999999" customHeight="1" x14ac:dyDescent="0.4">
      <c r="A214" s="181" t="s">
        <v>343</v>
      </c>
      <c r="B214" s="144">
        <v>2021</v>
      </c>
      <c r="C214" s="199" t="s">
        <v>77</v>
      </c>
      <c r="D214" s="39"/>
      <c r="E214" s="39"/>
      <c r="F214" s="137"/>
      <c r="G214" s="44" t="s">
        <v>10</v>
      </c>
      <c r="H214" s="42">
        <v>42340604.219999999</v>
      </c>
      <c r="I214" s="44" t="s">
        <v>86</v>
      </c>
      <c r="J214" s="200">
        <v>589153.69299999997</v>
      </c>
      <c r="K214" s="105" t="s">
        <v>350</v>
      </c>
      <c r="L214" s="113"/>
    </row>
    <row r="215" spans="1:12" ht="20.149999999999999" customHeight="1" x14ac:dyDescent="0.4">
      <c r="A215" s="181" t="s">
        <v>343</v>
      </c>
      <c r="B215" s="144">
        <v>2021</v>
      </c>
      <c r="C215" s="199" t="s">
        <v>78</v>
      </c>
      <c r="D215" s="39"/>
      <c r="E215" s="40"/>
      <c r="F215" s="137"/>
      <c r="G215" s="44" t="s">
        <v>10</v>
      </c>
      <c r="H215" s="42">
        <v>34159459.977739826</v>
      </c>
      <c r="I215" s="44" t="s">
        <v>66</v>
      </c>
      <c r="J215" s="113"/>
      <c r="K215" s="113"/>
      <c r="L215" s="113"/>
    </row>
    <row r="216" spans="1:12" ht="20.149999999999999" customHeight="1" x14ac:dyDescent="0.4">
      <c r="A216" s="181" t="s">
        <v>343</v>
      </c>
      <c r="B216" s="144">
        <v>2021</v>
      </c>
      <c r="C216" s="199" t="s">
        <v>79</v>
      </c>
      <c r="D216" s="39"/>
      <c r="E216" s="40"/>
      <c r="F216" s="137"/>
      <c r="G216" s="44" t="s">
        <v>10</v>
      </c>
      <c r="H216" s="42">
        <v>147937.20174656218</v>
      </c>
      <c r="I216" s="44" t="s">
        <v>66</v>
      </c>
      <c r="J216" s="113"/>
      <c r="K216" s="113"/>
      <c r="L216" s="113"/>
    </row>
    <row r="217" spans="1:12" ht="20.149999999999999" customHeight="1" x14ac:dyDescent="0.4">
      <c r="A217" s="181" t="s">
        <v>343</v>
      </c>
      <c r="B217" s="144">
        <v>2021</v>
      </c>
      <c r="C217" s="199" t="s">
        <v>80</v>
      </c>
      <c r="D217" s="39"/>
      <c r="E217" s="40"/>
      <c r="F217" s="137"/>
      <c r="G217" s="44" t="s">
        <v>10</v>
      </c>
      <c r="H217" s="42">
        <v>882194.3493526252</v>
      </c>
      <c r="I217" s="44" t="s">
        <v>66</v>
      </c>
      <c r="J217" s="113"/>
      <c r="K217" s="113"/>
      <c r="L217" s="113"/>
    </row>
    <row r="218" spans="1:12" ht="20.149999999999999" customHeight="1" x14ac:dyDescent="0.4">
      <c r="A218" s="181" t="s">
        <v>343</v>
      </c>
      <c r="B218" s="144">
        <v>2021</v>
      </c>
      <c r="C218" s="199" t="s">
        <v>81</v>
      </c>
      <c r="D218" s="39"/>
      <c r="E218" s="40"/>
      <c r="F218" s="137"/>
      <c r="G218" s="44" t="s">
        <v>10</v>
      </c>
      <c r="H218" s="42">
        <v>1053821.1934309211</v>
      </c>
      <c r="I218" s="44" t="s">
        <v>66</v>
      </c>
      <c r="J218" s="113"/>
      <c r="K218" s="113"/>
      <c r="L218" s="113"/>
    </row>
    <row r="219" spans="1:12" ht="15" customHeight="1" x14ac:dyDescent="0.4">
      <c r="A219" s="181" t="s">
        <v>343</v>
      </c>
      <c r="B219" s="144">
        <v>2021</v>
      </c>
      <c r="C219" s="199" t="s">
        <v>68</v>
      </c>
      <c r="D219" s="39"/>
      <c r="E219" s="201"/>
      <c r="F219" s="113"/>
      <c r="G219" s="44" t="s">
        <v>11</v>
      </c>
      <c r="H219" s="43"/>
      <c r="I219" s="44"/>
      <c r="J219" s="113"/>
      <c r="K219" s="113"/>
      <c r="L219" s="113"/>
    </row>
    <row r="220" spans="1:12" ht="15" x14ac:dyDescent="0.4">
      <c r="A220" s="181" t="s">
        <v>343</v>
      </c>
      <c r="B220" s="144">
        <v>2021</v>
      </c>
      <c r="C220" s="199" t="s">
        <v>69</v>
      </c>
      <c r="D220" s="39"/>
      <c r="E220" s="201"/>
      <c r="F220" s="113"/>
      <c r="G220" s="44" t="s">
        <v>11</v>
      </c>
      <c r="H220" s="43">
        <v>116126246789</v>
      </c>
      <c r="I220" s="44" t="s">
        <v>66</v>
      </c>
      <c r="J220" s="113"/>
      <c r="K220" s="113"/>
      <c r="L220" s="113"/>
    </row>
    <row r="221" spans="1:12" ht="15" x14ac:dyDescent="0.4">
      <c r="A221" s="181" t="s">
        <v>343</v>
      </c>
      <c r="B221" s="144">
        <v>2021</v>
      </c>
      <c r="C221" s="199" t="s">
        <v>70</v>
      </c>
      <c r="D221" s="39"/>
      <c r="E221" s="201"/>
      <c r="F221" s="113"/>
      <c r="G221" s="44" t="s">
        <v>11</v>
      </c>
      <c r="H221" s="43">
        <v>80439255195</v>
      </c>
      <c r="I221" s="44" t="s">
        <v>66</v>
      </c>
      <c r="J221" s="113"/>
      <c r="K221" s="113"/>
      <c r="L221" s="113"/>
    </row>
    <row r="222" spans="1:12" ht="15" x14ac:dyDescent="0.4">
      <c r="A222" s="181" t="s">
        <v>343</v>
      </c>
      <c r="B222" s="144">
        <v>2021</v>
      </c>
      <c r="C222" s="199" t="s">
        <v>71</v>
      </c>
      <c r="D222" s="39"/>
      <c r="E222" s="201"/>
      <c r="F222" s="113"/>
      <c r="G222" s="44" t="s">
        <v>11</v>
      </c>
      <c r="H222" s="43">
        <v>74792061170</v>
      </c>
      <c r="I222" s="44" t="s">
        <v>66</v>
      </c>
      <c r="J222" s="113"/>
      <c r="K222" s="113"/>
      <c r="L222" s="113"/>
    </row>
    <row r="223" spans="1:12" ht="15" x14ac:dyDescent="0.4">
      <c r="A223" s="181" t="s">
        <v>343</v>
      </c>
      <c r="B223" s="144">
        <v>2021</v>
      </c>
      <c r="C223" s="199" t="s">
        <v>72</v>
      </c>
      <c r="D223" s="39"/>
      <c r="E223" s="201"/>
      <c r="F223" s="113"/>
      <c r="G223" s="44" t="s">
        <v>11</v>
      </c>
      <c r="H223" s="43"/>
      <c r="I223" s="44"/>
      <c r="J223" s="113"/>
      <c r="K223" s="113"/>
      <c r="L223" s="113"/>
    </row>
    <row r="224" spans="1:12" ht="15" x14ac:dyDescent="0.4">
      <c r="A224" s="181" t="s">
        <v>343</v>
      </c>
      <c r="B224" s="144">
        <v>2021</v>
      </c>
      <c r="C224" s="199" t="s">
        <v>73</v>
      </c>
      <c r="D224" s="39"/>
      <c r="E224" s="201"/>
      <c r="F224" s="113"/>
      <c r="G224" s="44" t="s">
        <v>11</v>
      </c>
      <c r="H224" s="43">
        <f>+'[10]V. Informasi CSR_2021'!H229</f>
        <v>0</v>
      </c>
      <c r="I224" s="44" t="s">
        <v>86</v>
      </c>
      <c r="J224" s="113"/>
      <c r="K224" s="113"/>
      <c r="L224" s="113"/>
    </row>
    <row r="225" spans="1:12" ht="15" x14ac:dyDescent="0.4">
      <c r="A225" s="181" t="s">
        <v>343</v>
      </c>
      <c r="B225" s="144">
        <v>2021</v>
      </c>
      <c r="C225" s="199" t="s">
        <v>74</v>
      </c>
      <c r="D225" s="39"/>
      <c r="E225" s="201"/>
      <c r="F225" s="113"/>
      <c r="G225" s="44" t="s">
        <v>11</v>
      </c>
      <c r="H225" s="43"/>
      <c r="I225" s="44"/>
      <c r="J225" s="113"/>
      <c r="K225" s="113"/>
      <c r="L225" s="113"/>
    </row>
    <row r="226" spans="1:12" ht="15" x14ac:dyDescent="0.4">
      <c r="A226" s="181" t="s">
        <v>343</v>
      </c>
      <c r="B226" s="144">
        <v>2021</v>
      </c>
      <c r="C226" s="199" t="s">
        <v>75</v>
      </c>
      <c r="D226" s="39"/>
      <c r="E226" s="201"/>
      <c r="F226" s="113"/>
      <c r="G226" s="44" t="s">
        <v>11</v>
      </c>
      <c r="H226" s="43"/>
      <c r="I226" s="44"/>
      <c r="J226" s="113"/>
      <c r="K226" s="113"/>
      <c r="L226" s="113"/>
    </row>
    <row r="227" spans="1:12" ht="15" x14ac:dyDescent="0.4">
      <c r="A227" s="181" t="s">
        <v>343</v>
      </c>
      <c r="B227" s="144">
        <v>2021</v>
      </c>
      <c r="C227" s="199" t="s">
        <v>76</v>
      </c>
      <c r="D227" s="39"/>
      <c r="E227" s="201"/>
      <c r="F227" s="113"/>
      <c r="G227" s="44" t="s">
        <v>11</v>
      </c>
      <c r="H227" s="43"/>
      <c r="I227" s="44"/>
      <c r="J227" s="113"/>
      <c r="K227" s="113"/>
      <c r="L227" s="113"/>
    </row>
    <row r="228" spans="1:12" ht="15" x14ac:dyDescent="0.4">
      <c r="A228" s="181" t="s">
        <v>343</v>
      </c>
      <c r="B228" s="144">
        <v>2021</v>
      </c>
      <c r="C228" s="199" t="s">
        <v>77</v>
      </c>
      <c r="D228" s="39"/>
      <c r="E228" s="201"/>
      <c r="F228" s="137"/>
      <c r="G228" s="44" t="s">
        <v>11</v>
      </c>
      <c r="H228" s="43"/>
      <c r="I228" s="44"/>
      <c r="J228" s="113"/>
      <c r="K228" s="113"/>
      <c r="L228" s="113"/>
    </row>
    <row r="229" spans="1:12" ht="15" x14ac:dyDescent="0.4">
      <c r="A229" s="181" t="s">
        <v>343</v>
      </c>
      <c r="B229" s="144">
        <v>2021</v>
      </c>
      <c r="C229" s="199" t="s">
        <v>78</v>
      </c>
      <c r="D229" s="39"/>
      <c r="E229" s="201"/>
      <c r="F229" s="137"/>
      <c r="G229" s="44" t="s">
        <v>11</v>
      </c>
      <c r="H229" s="43"/>
      <c r="I229" s="44"/>
      <c r="J229" s="113"/>
      <c r="K229" s="113"/>
      <c r="L229" s="113"/>
    </row>
    <row r="230" spans="1:12" ht="15" x14ac:dyDescent="0.4">
      <c r="A230" s="181" t="s">
        <v>343</v>
      </c>
      <c r="B230" s="144">
        <v>2021</v>
      </c>
      <c r="C230" s="199" t="s">
        <v>79</v>
      </c>
      <c r="D230" s="39"/>
      <c r="E230" s="201"/>
      <c r="F230" s="137"/>
      <c r="G230" s="44" t="s">
        <v>11</v>
      </c>
      <c r="H230" s="43"/>
      <c r="I230" s="44"/>
      <c r="J230" s="113"/>
      <c r="K230" s="113"/>
      <c r="L230" s="113"/>
    </row>
    <row r="231" spans="1:12" ht="15" x14ac:dyDescent="0.4">
      <c r="A231" s="181" t="s">
        <v>343</v>
      </c>
      <c r="B231" s="144">
        <v>2021</v>
      </c>
      <c r="C231" s="199" t="s">
        <v>80</v>
      </c>
      <c r="D231" s="39"/>
      <c r="E231" s="201"/>
      <c r="F231" s="137"/>
      <c r="G231" s="44" t="s">
        <v>11</v>
      </c>
      <c r="H231" s="43"/>
      <c r="I231" s="44"/>
      <c r="J231" s="113"/>
      <c r="K231" s="113"/>
      <c r="L231" s="113"/>
    </row>
    <row r="232" spans="1:12" ht="15" x14ac:dyDescent="0.4">
      <c r="A232" s="181" t="s">
        <v>343</v>
      </c>
      <c r="B232" s="144">
        <v>2021</v>
      </c>
      <c r="C232" s="199" t="s">
        <v>82</v>
      </c>
      <c r="D232" s="39"/>
      <c r="E232" s="201"/>
      <c r="F232" s="137"/>
      <c r="G232" s="44" t="s">
        <v>11</v>
      </c>
      <c r="H232" s="43"/>
      <c r="I232" s="44"/>
      <c r="J232" s="113"/>
      <c r="K232" s="113"/>
      <c r="L232" s="113"/>
    </row>
    <row r="233" spans="1:12" ht="15" x14ac:dyDescent="0.4">
      <c r="A233" s="181" t="s">
        <v>343</v>
      </c>
      <c r="B233" s="144">
        <v>2021</v>
      </c>
      <c r="C233" s="199"/>
      <c r="D233" s="39"/>
      <c r="E233" s="201"/>
      <c r="F233" s="137"/>
      <c r="G233" s="44"/>
      <c r="H233" s="43"/>
      <c r="I233" s="44"/>
      <c r="J233" s="113"/>
      <c r="K233" s="113"/>
      <c r="L233" s="113"/>
    </row>
    <row r="234" spans="1:12" ht="28.5" customHeight="1" x14ac:dyDescent="0.35">
      <c r="A234" s="206" t="s">
        <v>396</v>
      </c>
      <c r="B234" s="144">
        <v>2021</v>
      </c>
      <c r="C234" s="174" t="s">
        <v>68</v>
      </c>
      <c r="D234" s="173"/>
      <c r="E234" s="173"/>
      <c r="F234" s="150"/>
      <c r="G234" s="228" t="s">
        <v>10</v>
      </c>
      <c r="H234" s="229">
        <v>1105113.55</v>
      </c>
      <c r="I234" s="228" t="s">
        <v>66</v>
      </c>
      <c r="J234" s="150"/>
      <c r="K234" s="150"/>
      <c r="L234" s="170"/>
    </row>
    <row r="235" spans="1:12" ht="15" x14ac:dyDescent="0.4">
      <c r="A235" s="206" t="s">
        <v>396</v>
      </c>
      <c r="B235" s="144">
        <v>2021</v>
      </c>
      <c r="C235" s="199" t="s">
        <v>69</v>
      </c>
      <c r="D235" s="136"/>
      <c r="E235" s="136"/>
      <c r="F235" s="113"/>
      <c r="G235" s="44" t="s">
        <v>10</v>
      </c>
      <c r="H235" s="42"/>
      <c r="I235" s="227"/>
      <c r="J235" s="113"/>
      <c r="K235" s="113"/>
      <c r="L235" s="134"/>
    </row>
    <row r="236" spans="1:12" ht="15" x14ac:dyDescent="0.4">
      <c r="A236" s="206" t="s">
        <v>396</v>
      </c>
      <c r="B236" s="144">
        <v>2021</v>
      </c>
      <c r="C236" s="199" t="s">
        <v>70</v>
      </c>
      <c r="D236" s="136"/>
      <c r="E236" s="136"/>
      <c r="F236" s="113"/>
      <c r="G236" s="44" t="s">
        <v>10</v>
      </c>
      <c r="H236" s="42"/>
      <c r="I236" s="227"/>
      <c r="J236" s="113"/>
      <c r="K236" s="113"/>
      <c r="L236" s="134"/>
    </row>
    <row r="237" spans="1:12" ht="15" x14ac:dyDescent="0.4">
      <c r="A237" s="206" t="s">
        <v>396</v>
      </c>
      <c r="B237" s="144">
        <v>2021</v>
      </c>
      <c r="C237" s="199" t="s">
        <v>71</v>
      </c>
      <c r="D237" s="136"/>
      <c r="E237" s="136"/>
      <c r="F237" s="113"/>
      <c r="G237" s="44" t="s">
        <v>10</v>
      </c>
      <c r="H237" s="42"/>
      <c r="I237" s="227"/>
      <c r="J237" s="113"/>
      <c r="K237" s="113"/>
      <c r="L237" s="134"/>
    </row>
    <row r="238" spans="1:12" ht="15" x14ac:dyDescent="0.4">
      <c r="A238" s="206" t="s">
        <v>396</v>
      </c>
      <c r="B238" s="144">
        <v>2021</v>
      </c>
      <c r="C238" s="199" t="s">
        <v>72</v>
      </c>
      <c r="D238" s="136"/>
      <c r="E238" s="136"/>
      <c r="F238" s="113"/>
      <c r="G238" s="44" t="s">
        <v>10</v>
      </c>
      <c r="H238" s="42"/>
      <c r="I238" s="227"/>
      <c r="J238" s="113"/>
      <c r="K238" s="113"/>
      <c r="L238" s="134"/>
    </row>
    <row r="239" spans="1:12" ht="15" x14ac:dyDescent="0.4">
      <c r="A239" s="206" t="s">
        <v>396</v>
      </c>
      <c r="B239" s="144">
        <v>2021</v>
      </c>
      <c r="C239" s="199" t="s">
        <v>73</v>
      </c>
      <c r="D239" s="136"/>
      <c r="E239" s="136"/>
      <c r="F239" s="113"/>
      <c r="G239" s="44" t="s">
        <v>10</v>
      </c>
      <c r="H239" s="42"/>
      <c r="I239" s="227"/>
      <c r="J239" s="113"/>
      <c r="K239" s="113"/>
      <c r="L239" s="134"/>
    </row>
    <row r="240" spans="1:12" ht="15" x14ac:dyDescent="0.4">
      <c r="A240" s="206" t="s">
        <v>396</v>
      </c>
      <c r="B240" s="144">
        <v>2021</v>
      </c>
      <c r="C240" s="199" t="s">
        <v>74</v>
      </c>
      <c r="D240" s="136"/>
      <c r="E240" s="136"/>
      <c r="F240" s="113"/>
      <c r="G240" s="44" t="s">
        <v>10</v>
      </c>
      <c r="H240" s="42">
        <v>2005668.93</v>
      </c>
      <c r="I240" s="227" t="s">
        <v>66</v>
      </c>
      <c r="J240" s="113"/>
      <c r="K240" s="113"/>
      <c r="L240" s="134"/>
    </row>
    <row r="241" spans="1:12" ht="15" x14ac:dyDescent="0.4">
      <c r="A241" s="206" t="s">
        <v>396</v>
      </c>
      <c r="B241" s="144">
        <v>2021</v>
      </c>
      <c r="C241" s="199" t="s">
        <v>75</v>
      </c>
      <c r="D241" s="136"/>
      <c r="E241" s="136"/>
      <c r="F241" s="113"/>
      <c r="G241" s="44" t="s">
        <v>10</v>
      </c>
      <c r="H241" s="42"/>
      <c r="I241" s="227"/>
      <c r="J241" s="113"/>
      <c r="K241" s="113"/>
      <c r="L241" s="134"/>
    </row>
    <row r="242" spans="1:12" ht="15" x14ac:dyDescent="0.4">
      <c r="A242" s="206" t="s">
        <v>396</v>
      </c>
      <c r="B242" s="144">
        <v>2021</v>
      </c>
      <c r="C242" s="199" t="s">
        <v>76</v>
      </c>
      <c r="D242" s="136"/>
      <c r="E242" s="136"/>
      <c r="F242" s="113"/>
      <c r="G242" s="44" t="s">
        <v>10</v>
      </c>
      <c r="H242" s="42"/>
      <c r="I242" s="227"/>
      <c r="J242" s="113"/>
      <c r="K242" s="113"/>
      <c r="L242" s="134"/>
    </row>
    <row r="243" spans="1:12" ht="15" x14ac:dyDescent="0.4">
      <c r="A243" s="206" t="s">
        <v>396</v>
      </c>
      <c r="B243" s="144">
        <v>2021</v>
      </c>
      <c r="C243" s="199" t="s">
        <v>77</v>
      </c>
      <c r="D243" s="136"/>
      <c r="E243" s="136"/>
      <c r="F243" s="113"/>
      <c r="G243" s="44" t="s">
        <v>10</v>
      </c>
      <c r="H243" s="42">
        <v>0</v>
      </c>
      <c r="I243" s="227"/>
      <c r="J243" s="113"/>
      <c r="K243" s="113"/>
      <c r="L243" s="134"/>
    </row>
    <row r="244" spans="1:12" ht="15" x14ac:dyDescent="0.4">
      <c r="A244" s="206" t="s">
        <v>396</v>
      </c>
      <c r="B244" s="144">
        <v>2021</v>
      </c>
      <c r="C244" s="199" t="s">
        <v>78</v>
      </c>
      <c r="D244" s="136"/>
      <c r="E244" s="136"/>
      <c r="F244" s="113"/>
      <c r="G244" s="44" t="s">
        <v>10</v>
      </c>
      <c r="H244" s="42">
        <v>4343662.8670709701</v>
      </c>
      <c r="I244" s="227" t="s">
        <v>66</v>
      </c>
      <c r="J244" s="113"/>
      <c r="K244" s="113"/>
      <c r="L244" s="134"/>
    </row>
    <row r="245" spans="1:12" ht="15" x14ac:dyDescent="0.4">
      <c r="A245" s="206" t="s">
        <v>396</v>
      </c>
      <c r="B245" s="144">
        <v>2021</v>
      </c>
      <c r="C245" s="199" t="s">
        <v>79</v>
      </c>
      <c r="D245" s="136"/>
      <c r="E245" s="136"/>
      <c r="F245" s="113"/>
      <c r="G245" s="44" t="s">
        <v>10</v>
      </c>
      <c r="H245" s="42">
        <v>0</v>
      </c>
      <c r="I245" s="227"/>
      <c r="J245" s="113"/>
      <c r="K245" s="113"/>
      <c r="L245" s="134"/>
    </row>
    <row r="246" spans="1:12" ht="15" x14ac:dyDescent="0.4">
      <c r="A246" s="206" t="s">
        <v>396</v>
      </c>
      <c r="B246" s="144">
        <v>2021</v>
      </c>
      <c r="C246" s="199" t="s">
        <v>80</v>
      </c>
      <c r="D246" s="136"/>
      <c r="E246" s="136"/>
      <c r="F246" s="113"/>
      <c r="G246" s="44" t="s">
        <v>10</v>
      </c>
      <c r="H246" s="42">
        <v>1357013.3838256821</v>
      </c>
      <c r="I246" s="227" t="s">
        <v>66</v>
      </c>
      <c r="J246" s="113"/>
      <c r="K246" s="113"/>
      <c r="L246" s="134"/>
    </row>
    <row r="247" spans="1:12" ht="15" x14ac:dyDescent="0.4">
      <c r="A247" s="206" t="s">
        <v>396</v>
      </c>
      <c r="B247" s="144">
        <v>2021</v>
      </c>
      <c r="C247" s="199" t="s">
        <v>81</v>
      </c>
      <c r="D247" s="136"/>
      <c r="E247" s="136"/>
      <c r="F247" s="140"/>
      <c r="G247" s="44" t="s">
        <v>10</v>
      </c>
      <c r="H247" s="42">
        <v>0</v>
      </c>
      <c r="I247" s="227"/>
      <c r="J247" s="140"/>
      <c r="K247" s="140"/>
      <c r="L247" s="134"/>
    </row>
    <row r="248" spans="1:12" ht="15" customHeight="1" x14ac:dyDescent="0.4">
      <c r="A248" s="206" t="s">
        <v>396</v>
      </c>
      <c r="B248" s="144">
        <v>2021</v>
      </c>
      <c r="C248" s="199" t="s">
        <v>68</v>
      </c>
      <c r="D248" s="136"/>
      <c r="E248" s="136"/>
      <c r="F248" s="113"/>
      <c r="G248" s="44" t="s">
        <v>11</v>
      </c>
      <c r="H248" s="226"/>
      <c r="I248" s="227"/>
      <c r="J248" s="113"/>
      <c r="K248" s="113"/>
      <c r="L248" s="113"/>
    </row>
    <row r="249" spans="1:12" ht="15" x14ac:dyDescent="0.4">
      <c r="A249" s="206" t="s">
        <v>396</v>
      </c>
      <c r="B249" s="144">
        <v>2021</v>
      </c>
      <c r="C249" s="199" t="s">
        <v>69</v>
      </c>
      <c r="D249" s="136"/>
      <c r="E249" s="136"/>
      <c r="F249" s="113"/>
      <c r="G249" s="44" t="s">
        <v>11</v>
      </c>
      <c r="H249" s="226">
        <v>11066761105</v>
      </c>
      <c r="I249" s="227" t="s">
        <v>66</v>
      </c>
      <c r="J249" s="113"/>
      <c r="K249" s="113"/>
      <c r="L249" s="113"/>
    </row>
    <row r="250" spans="1:12" ht="15" x14ac:dyDescent="0.4">
      <c r="A250" s="206" t="s">
        <v>396</v>
      </c>
      <c r="B250" s="144">
        <v>2021</v>
      </c>
      <c r="C250" s="199" t="s">
        <v>70</v>
      </c>
      <c r="D250" s="136"/>
      <c r="E250" s="136"/>
      <c r="F250" s="113"/>
      <c r="G250" s="44" t="s">
        <v>11</v>
      </c>
      <c r="H250" s="226">
        <v>0</v>
      </c>
      <c r="I250" s="227"/>
      <c r="J250" s="113"/>
      <c r="K250" s="113"/>
      <c r="L250" s="113"/>
    </row>
    <row r="251" spans="1:12" ht="15" x14ac:dyDescent="0.4">
      <c r="A251" s="206" t="s">
        <v>396</v>
      </c>
      <c r="B251" s="144">
        <v>2021</v>
      </c>
      <c r="C251" s="199" t="s">
        <v>71</v>
      </c>
      <c r="D251" s="136"/>
      <c r="E251" s="136"/>
      <c r="F251" s="113"/>
      <c r="G251" s="44" t="s">
        <v>11</v>
      </c>
      <c r="H251" s="226">
        <v>8777309701</v>
      </c>
      <c r="I251" s="227" t="s">
        <v>66</v>
      </c>
      <c r="J251" s="113"/>
      <c r="K251" s="113"/>
      <c r="L251" s="113"/>
    </row>
    <row r="252" spans="1:12" ht="15" x14ac:dyDescent="0.4">
      <c r="A252" s="206" t="s">
        <v>396</v>
      </c>
      <c r="B252" s="144">
        <v>2021</v>
      </c>
      <c r="C252" s="199" t="s">
        <v>72</v>
      </c>
      <c r="D252" s="136"/>
      <c r="E252" s="136"/>
      <c r="F252" s="113"/>
      <c r="G252" s="44" t="s">
        <v>11</v>
      </c>
      <c r="H252" s="226"/>
      <c r="I252" s="227"/>
      <c r="J252" s="113"/>
      <c r="K252" s="113"/>
      <c r="L252" s="113"/>
    </row>
    <row r="253" spans="1:12" ht="15" x14ac:dyDescent="0.4">
      <c r="A253" s="206" t="s">
        <v>396</v>
      </c>
      <c r="B253" s="144">
        <v>2021</v>
      </c>
      <c r="C253" s="199" t="s">
        <v>73</v>
      </c>
      <c r="D253" s="136"/>
      <c r="E253" s="136"/>
      <c r="F253" s="113"/>
      <c r="G253" s="44" t="s">
        <v>11</v>
      </c>
      <c r="H253" s="226">
        <f>'[11]V. Informasi CSR_2021'!H247</f>
        <v>0</v>
      </c>
      <c r="I253" s="227" t="s">
        <v>86</v>
      </c>
      <c r="J253" s="113"/>
      <c r="K253" s="113"/>
      <c r="L253" s="113"/>
    </row>
    <row r="254" spans="1:12" ht="15" x14ac:dyDescent="0.4">
      <c r="A254" s="206" t="s">
        <v>396</v>
      </c>
      <c r="B254" s="144">
        <v>2021</v>
      </c>
      <c r="C254" s="199" t="s">
        <v>74</v>
      </c>
      <c r="D254" s="136"/>
      <c r="E254" s="136"/>
      <c r="F254" s="113"/>
      <c r="G254" s="44" t="s">
        <v>11</v>
      </c>
      <c r="H254" s="226"/>
      <c r="I254" s="227"/>
      <c r="J254" s="113"/>
      <c r="K254" s="113"/>
      <c r="L254" s="113"/>
    </row>
    <row r="255" spans="1:12" ht="15" x14ac:dyDescent="0.4">
      <c r="A255" s="206" t="s">
        <v>396</v>
      </c>
      <c r="B255" s="144">
        <v>2021</v>
      </c>
      <c r="C255" s="199" t="s">
        <v>75</v>
      </c>
      <c r="D255" s="136"/>
      <c r="E255" s="136"/>
      <c r="F255" s="113"/>
      <c r="G255" s="44" t="s">
        <v>11</v>
      </c>
      <c r="H255" s="226"/>
      <c r="I255" s="227"/>
      <c r="J255" s="113"/>
      <c r="K255" s="113"/>
      <c r="L255" s="113"/>
    </row>
    <row r="256" spans="1:12" ht="15" x14ac:dyDescent="0.4">
      <c r="A256" s="206" t="s">
        <v>396</v>
      </c>
      <c r="B256" s="144">
        <v>2021</v>
      </c>
      <c r="C256" s="199" t="s">
        <v>76</v>
      </c>
      <c r="D256" s="136"/>
      <c r="E256" s="136"/>
      <c r="F256" s="113"/>
      <c r="G256" s="44" t="s">
        <v>11</v>
      </c>
      <c r="H256" s="226"/>
      <c r="I256" s="227"/>
      <c r="J256" s="113"/>
      <c r="K256" s="113"/>
      <c r="L256" s="113"/>
    </row>
    <row r="257" spans="1:12" ht="15" x14ac:dyDescent="0.4">
      <c r="A257" s="206" t="s">
        <v>396</v>
      </c>
      <c r="B257" s="144">
        <v>2021</v>
      </c>
      <c r="C257" s="199" t="s">
        <v>77</v>
      </c>
      <c r="D257" s="136"/>
      <c r="E257" s="136"/>
      <c r="F257" s="137"/>
      <c r="G257" s="44" t="s">
        <v>11</v>
      </c>
      <c r="H257" s="226"/>
      <c r="I257" s="227"/>
      <c r="J257" s="113"/>
      <c r="K257" s="113"/>
      <c r="L257" s="113"/>
    </row>
    <row r="258" spans="1:12" ht="15" x14ac:dyDescent="0.4">
      <c r="A258" s="206" t="s">
        <v>396</v>
      </c>
      <c r="B258" s="144">
        <v>2021</v>
      </c>
      <c r="C258" s="199" t="s">
        <v>78</v>
      </c>
      <c r="D258" s="136"/>
      <c r="E258" s="136"/>
      <c r="F258" s="137"/>
      <c r="G258" s="44" t="s">
        <v>11</v>
      </c>
      <c r="H258" s="226"/>
      <c r="I258" s="227"/>
      <c r="J258" s="113"/>
      <c r="K258" s="113"/>
      <c r="L258" s="113"/>
    </row>
    <row r="259" spans="1:12" ht="15" x14ac:dyDescent="0.4">
      <c r="A259" s="206" t="s">
        <v>396</v>
      </c>
      <c r="B259" s="144">
        <v>2021</v>
      </c>
      <c r="C259" s="199" t="s">
        <v>79</v>
      </c>
      <c r="D259" s="136"/>
      <c r="E259" s="136"/>
      <c r="F259" s="137"/>
      <c r="G259" s="44" t="s">
        <v>11</v>
      </c>
      <c r="H259" s="226"/>
      <c r="I259" s="227"/>
      <c r="J259" s="113"/>
      <c r="K259" s="113"/>
      <c r="L259" s="113"/>
    </row>
    <row r="260" spans="1:12" ht="15" x14ac:dyDescent="0.4">
      <c r="A260" s="206" t="s">
        <v>396</v>
      </c>
      <c r="B260" s="144">
        <v>2021</v>
      </c>
      <c r="C260" s="199" t="s">
        <v>80</v>
      </c>
      <c r="D260" s="136"/>
      <c r="E260" s="136"/>
      <c r="F260" s="137"/>
      <c r="G260" s="44" t="s">
        <v>11</v>
      </c>
      <c r="H260" s="226"/>
      <c r="I260" s="227"/>
      <c r="J260" s="113"/>
      <c r="K260" s="113"/>
      <c r="L260" s="113"/>
    </row>
    <row r="261" spans="1:12" ht="15" x14ac:dyDescent="0.4">
      <c r="A261" s="206" t="s">
        <v>396</v>
      </c>
      <c r="B261" s="144">
        <v>2021</v>
      </c>
      <c r="C261" s="199" t="s">
        <v>82</v>
      </c>
      <c r="D261" s="136"/>
      <c r="E261" s="136"/>
      <c r="F261" s="137"/>
      <c r="G261" s="44" t="s">
        <v>11</v>
      </c>
      <c r="H261" s="226"/>
      <c r="I261" s="227"/>
      <c r="J261" s="113"/>
      <c r="K261" s="113"/>
      <c r="L261" s="113"/>
    </row>
    <row r="262" spans="1:12" ht="15" x14ac:dyDescent="0.4">
      <c r="A262" s="206" t="s">
        <v>396</v>
      </c>
      <c r="B262" s="144">
        <v>2021</v>
      </c>
      <c r="C262" s="199"/>
      <c r="D262" s="136"/>
      <c r="E262" s="136"/>
      <c r="F262" s="137"/>
      <c r="G262" s="44"/>
      <c r="H262" s="226"/>
      <c r="I262" s="227"/>
      <c r="J262" s="113"/>
      <c r="K262" s="113"/>
      <c r="L262" s="113"/>
    </row>
    <row r="263" spans="1:12" ht="30" customHeight="1" x14ac:dyDescent="0.4">
      <c r="A263" s="280" t="s">
        <v>434</v>
      </c>
      <c r="B263" s="144">
        <v>2021</v>
      </c>
      <c r="C263" s="275" t="s">
        <v>68</v>
      </c>
      <c r="D263" s="276"/>
      <c r="E263" s="276"/>
      <c r="F263" s="279"/>
      <c r="G263" s="260" t="s">
        <v>10</v>
      </c>
      <c r="H263" s="261"/>
      <c r="I263" s="262"/>
      <c r="J263" s="262"/>
      <c r="K263" s="262"/>
      <c r="L263" s="279"/>
    </row>
    <row r="264" spans="1:12" ht="15" x14ac:dyDescent="0.4">
      <c r="A264" s="280" t="s">
        <v>434</v>
      </c>
      <c r="B264" s="144">
        <v>2021</v>
      </c>
      <c r="C264" s="199" t="s">
        <v>69</v>
      </c>
      <c r="D264" s="136"/>
      <c r="E264" s="136"/>
      <c r="F264" s="113"/>
      <c r="G264" s="44" t="s">
        <v>10</v>
      </c>
      <c r="H264" s="42"/>
      <c r="I264" s="44"/>
      <c r="J264" s="39"/>
      <c r="K264" s="39"/>
      <c r="L264" s="113"/>
    </row>
    <row r="265" spans="1:12" ht="15" x14ac:dyDescent="0.4">
      <c r="A265" s="280" t="s">
        <v>434</v>
      </c>
      <c r="B265" s="144">
        <v>2021</v>
      </c>
      <c r="C265" s="199" t="s">
        <v>70</v>
      </c>
      <c r="D265" s="136"/>
      <c r="E265" s="136"/>
      <c r="F265" s="113"/>
      <c r="G265" s="44" t="s">
        <v>10</v>
      </c>
      <c r="H265" s="42"/>
      <c r="I265" s="44"/>
      <c r="J265" s="39"/>
      <c r="K265" s="39"/>
      <c r="L265" s="113"/>
    </row>
    <row r="266" spans="1:12" ht="15" x14ac:dyDescent="0.4">
      <c r="A266" s="280" t="s">
        <v>434</v>
      </c>
      <c r="B266" s="144">
        <v>2021</v>
      </c>
      <c r="C266" s="199" t="s">
        <v>71</v>
      </c>
      <c r="D266" s="136"/>
      <c r="E266" s="136"/>
      <c r="F266" s="113"/>
      <c r="G266" s="44" t="s">
        <v>10</v>
      </c>
      <c r="H266" s="42"/>
      <c r="I266" s="44"/>
      <c r="J266" s="39"/>
      <c r="K266" s="39"/>
      <c r="L266" s="113"/>
    </row>
    <row r="267" spans="1:12" ht="15" x14ac:dyDescent="0.4">
      <c r="A267" s="280" t="s">
        <v>434</v>
      </c>
      <c r="B267" s="144">
        <v>2021</v>
      </c>
      <c r="C267" s="199" t="s">
        <v>72</v>
      </c>
      <c r="D267" s="136"/>
      <c r="E267" s="136"/>
      <c r="F267" s="113"/>
      <c r="G267" s="44" t="s">
        <v>10</v>
      </c>
      <c r="H267" s="42"/>
      <c r="I267" s="44"/>
      <c r="J267" s="39"/>
      <c r="K267" s="39"/>
      <c r="L267" s="113"/>
    </row>
    <row r="268" spans="1:12" ht="15" x14ac:dyDescent="0.4">
      <c r="A268" s="280" t="s">
        <v>434</v>
      </c>
      <c r="B268" s="144">
        <v>2021</v>
      </c>
      <c r="C268" s="199" t="s">
        <v>73</v>
      </c>
      <c r="D268" s="136"/>
      <c r="E268" s="136"/>
      <c r="F268" s="113"/>
      <c r="G268" s="44" t="s">
        <v>10</v>
      </c>
      <c r="H268" s="42"/>
      <c r="I268" s="44"/>
      <c r="J268" s="39"/>
      <c r="K268" s="39"/>
      <c r="L268" s="113"/>
    </row>
    <row r="269" spans="1:12" ht="15" x14ac:dyDescent="0.4">
      <c r="A269" s="280" t="s">
        <v>434</v>
      </c>
      <c r="B269" s="144">
        <v>2021</v>
      </c>
      <c r="C269" s="199" t="s">
        <v>74</v>
      </c>
      <c r="D269" s="136"/>
      <c r="E269" s="136"/>
      <c r="F269" s="113"/>
      <c r="G269" s="44" t="s">
        <v>10</v>
      </c>
      <c r="H269" s="42">
        <v>0</v>
      </c>
      <c r="I269" s="44"/>
      <c r="J269" s="39"/>
      <c r="K269" s="39"/>
      <c r="L269" s="113"/>
    </row>
    <row r="270" spans="1:12" ht="15" x14ac:dyDescent="0.4">
      <c r="A270" s="280" t="s">
        <v>434</v>
      </c>
      <c r="B270" s="144">
        <v>2021</v>
      </c>
      <c r="C270" s="199" t="s">
        <v>75</v>
      </c>
      <c r="D270" s="136"/>
      <c r="E270" s="136"/>
      <c r="F270" s="113"/>
      <c r="G270" s="44" t="s">
        <v>10</v>
      </c>
      <c r="H270" s="42"/>
      <c r="I270" s="44"/>
      <c r="J270" s="39"/>
      <c r="K270" s="39"/>
      <c r="L270" s="113"/>
    </row>
    <row r="271" spans="1:12" ht="15" x14ac:dyDescent="0.4">
      <c r="A271" s="280" t="s">
        <v>434</v>
      </c>
      <c r="B271" s="144">
        <v>2021</v>
      </c>
      <c r="C271" s="199" t="s">
        <v>76</v>
      </c>
      <c r="D271" s="136"/>
      <c r="E271" s="136"/>
      <c r="F271" s="113"/>
      <c r="G271" s="44" t="s">
        <v>10</v>
      </c>
      <c r="H271" s="42"/>
      <c r="I271" s="44"/>
      <c r="J271" s="39"/>
      <c r="K271" s="39"/>
      <c r="L271" s="113"/>
    </row>
    <row r="272" spans="1:12" ht="15" x14ac:dyDescent="0.4">
      <c r="A272" s="280" t="s">
        <v>434</v>
      </c>
      <c r="B272" s="144">
        <v>2021</v>
      </c>
      <c r="C272" s="199" t="s">
        <v>77</v>
      </c>
      <c r="D272" s="136"/>
      <c r="E272" s="136"/>
      <c r="F272" s="137"/>
      <c r="G272" s="44" t="s">
        <v>10</v>
      </c>
      <c r="H272" s="42">
        <v>3811546</v>
      </c>
      <c r="I272" s="44" t="s">
        <v>86</v>
      </c>
      <c r="J272" s="39">
        <v>54600</v>
      </c>
      <c r="K272" s="39" t="s">
        <v>350</v>
      </c>
      <c r="L272" s="113"/>
    </row>
    <row r="273" spans="1:12" ht="15" x14ac:dyDescent="0.4">
      <c r="A273" s="280" t="s">
        <v>434</v>
      </c>
      <c r="B273" s="144">
        <v>2021</v>
      </c>
      <c r="C273" s="199" t="s">
        <v>78</v>
      </c>
      <c r="D273" s="136"/>
      <c r="E273" s="136"/>
      <c r="F273" s="137"/>
      <c r="G273" s="44" t="s">
        <v>10</v>
      </c>
      <c r="H273" s="42">
        <v>331533.56320470013</v>
      </c>
      <c r="I273" s="44" t="s">
        <v>66</v>
      </c>
      <c r="J273" s="39"/>
      <c r="K273" s="39"/>
      <c r="L273" s="113"/>
    </row>
    <row r="274" spans="1:12" ht="15" x14ac:dyDescent="0.4">
      <c r="A274" s="280" t="s">
        <v>434</v>
      </c>
      <c r="B274" s="144">
        <v>2021</v>
      </c>
      <c r="C274" s="199" t="s">
        <v>79</v>
      </c>
      <c r="D274" s="136"/>
      <c r="E274" s="136"/>
      <c r="F274" s="137"/>
      <c r="G274" s="44" t="s">
        <v>10</v>
      </c>
      <c r="H274" s="42">
        <v>20656.157826016992</v>
      </c>
      <c r="I274" s="44" t="s">
        <v>66</v>
      </c>
      <c r="J274" s="39"/>
      <c r="K274" s="39"/>
      <c r="L274" s="113"/>
    </row>
    <row r="275" spans="1:12" ht="15" x14ac:dyDescent="0.4">
      <c r="A275" s="280" t="s">
        <v>434</v>
      </c>
      <c r="B275" s="144">
        <v>2021</v>
      </c>
      <c r="C275" s="199" t="s">
        <v>80</v>
      </c>
      <c r="D275" s="136"/>
      <c r="E275" s="136"/>
      <c r="F275" s="137"/>
      <c r="G275" s="44" t="s">
        <v>10</v>
      </c>
      <c r="H275" s="42">
        <v>-29.86255201138556</v>
      </c>
      <c r="I275" s="44" t="s">
        <v>66</v>
      </c>
      <c r="J275" s="39"/>
      <c r="K275" s="39"/>
      <c r="L275" s="113"/>
    </row>
    <row r="276" spans="1:12" ht="15" x14ac:dyDescent="0.4">
      <c r="A276" s="280" t="s">
        <v>434</v>
      </c>
      <c r="B276" s="144">
        <v>2021</v>
      </c>
      <c r="C276" s="199" t="s">
        <v>81</v>
      </c>
      <c r="D276" s="136"/>
      <c r="E276" s="136"/>
      <c r="F276" s="137"/>
      <c r="G276" s="44" t="s">
        <v>10</v>
      </c>
      <c r="H276" s="42">
        <v>0</v>
      </c>
      <c r="I276" s="44"/>
      <c r="J276" s="39"/>
      <c r="K276" s="39"/>
      <c r="L276" s="113"/>
    </row>
    <row r="277" spans="1:12" ht="15" customHeight="1" x14ac:dyDescent="0.4">
      <c r="A277" s="280" t="s">
        <v>434</v>
      </c>
      <c r="B277" s="144">
        <v>2021</v>
      </c>
      <c r="C277" s="199" t="s">
        <v>68</v>
      </c>
      <c r="D277" s="136"/>
      <c r="E277" s="136"/>
      <c r="F277" s="137"/>
      <c r="G277" s="44" t="s">
        <v>11</v>
      </c>
      <c r="H277" s="226"/>
      <c r="I277" s="44"/>
      <c r="J277" s="39"/>
      <c r="K277" s="39"/>
      <c r="L277" s="113"/>
    </row>
    <row r="278" spans="1:12" ht="15" x14ac:dyDescent="0.4">
      <c r="A278" s="280" t="s">
        <v>434</v>
      </c>
      <c r="B278" s="144">
        <v>2021</v>
      </c>
      <c r="C278" s="199" t="s">
        <v>69</v>
      </c>
      <c r="D278" s="136"/>
      <c r="E278" s="136"/>
      <c r="F278" s="137"/>
      <c r="G278" s="44" t="s">
        <v>11</v>
      </c>
      <c r="H278" s="226">
        <v>16843761155</v>
      </c>
      <c r="I278" s="44" t="s">
        <v>66</v>
      </c>
      <c r="J278" s="39"/>
      <c r="K278" s="39"/>
      <c r="L278" s="113"/>
    </row>
    <row r="279" spans="1:12" ht="15" x14ac:dyDescent="0.4">
      <c r="A279" s="280" t="s">
        <v>434</v>
      </c>
      <c r="B279" s="144">
        <v>2021</v>
      </c>
      <c r="C279" s="199" t="s">
        <v>70</v>
      </c>
      <c r="D279" s="136"/>
      <c r="E279" s="136"/>
      <c r="F279" s="137"/>
      <c r="G279" s="44" t="s">
        <v>11</v>
      </c>
      <c r="H279" s="226">
        <v>0</v>
      </c>
      <c r="I279" s="44"/>
      <c r="J279" s="39"/>
      <c r="K279" s="39"/>
      <c r="L279" s="113"/>
    </row>
    <row r="280" spans="1:12" ht="15" x14ac:dyDescent="0.4">
      <c r="A280" s="280" t="s">
        <v>434</v>
      </c>
      <c r="B280" s="144">
        <v>2021</v>
      </c>
      <c r="C280" s="199" t="s">
        <v>71</v>
      </c>
      <c r="D280" s="136"/>
      <c r="E280" s="136"/>
      <c r="F280" s="137"/>
      <c r="G280" s="44" t="s">
        <v>11</v>
      </c>
      <c r="H280" s="226">
        <v>32187224330</v>
      </c>
      <c r="I280" s="44" t="s">
        <v>66</v>
      </c>
      <c r="J280" s="39"/>
      <c r="K280" s="39"/>
      <c r="L280" s="113"/>
    </row>
    <row r="281" spans="1:12" ht="15" x14ac:dyDescent="0.4">
      <c r="A281" s="280" t="s">
        <v>434</v>
      </c>
      <c r="B281" s="144">
        <v>2021</v>
      </c>
      <c r="C281" s="199" t="s">
        <v>72</v>
      </c>
      <c r="D281" s="136"/>
      <c r="E281" s="136"/>
      <c r="F281" s="137"/>
      <c r="G281" s="44" t="s">
        <v>11</v>
      </c>
      <c r="H281" s="226"/>
      <c r="I281" s="44"/>
      <c r="J281" s="39"/>
      <c r="K281" s="39"/>
      <c r="L281" s="113"/>
    </row>
    <row r="282" spans="1:12" ht="15" x14ac:dyDescent="0.4">
      <c r="A282" s="280" t="s">
        <v>434</v>
      </c>
      <c r="B282" s="144">
        <v>2021</v>
      </c>
      <c r="C282" s="199" t="s">
        <v>73</v>
      </c>
      <c r="D282" s="136"/>
      <c r="E282" s="136"/>
      <c r="F282" s="137"/>
      <c r="G282" s="44" t="s">
        <v>11</v>
      </c>
      <c r="H282" s="226">
        <f>+'[12]V. Informasi CSR_2021'!I273</f>
        <v>0</v>
      </c>
      <c r="I282" s="44" t="s">
        <v>86</v>
      </c>
      <c r="J282" s="39"/>
      <c r="K282" s="39"/>
      <c r="L282" s="113"/>
    </row>
    <row r="283" spans="1:12" ht="15" x14ac:dyDescent="0.4">
      <c r="A283" s="280" t="s">
        <v>434</v>
      </c>
      <c r="B283" s="144">
        <v>2021</v>
      </c>
      <c r="C283" s="199" t="s">
        <v>74</v>
      </c>
      <c r="D283" s="136"/>
      <c r="E283" s="136"/>
      <c r="F283" s="137"/>
      <c r="G283" s="44" t="s">
        <v>11</v>
      </c>
      <c r="H283" s="226"/>
      <c r="I283" s="44"/>
      <c r="J283" s="39"/>
      <c r="K283" s="39"/>
      <c r="L283" s="113"/>
    </row>
    <row r="284" spans="1:12" ht="15" x14ac:dyDescent="0.4">
      <c r="A284" s="280" t="s">
        <v>434</v>
      </c>
      <c r="B284" s="144">
        <v>2021</v>
      </c>
      <c r="C284" s="199" t="s">
        <v>75</v>
      </c>
      <c r="D284" s="136"/>
      <c r="E284" s="136"/>
      <c r="F284" s="137"/>
      <c r="G284" s="44" t="s">
        <v>11</v>
      </c>
      <c r="H284" s="226"/>
      <c r="I284" s="44"/>
      <c r="J284" s="39"/>
      <c r="K284" s="39"/>
      <c r="L284" s="113"/>
    </row>
    <row r="285" spans="1:12" ht="15" x14ac:dyDescent="0.4">
      <c r="A285" s="280" t="s">
        <v>434</v>
      </c>
      <c r="B285" s="144">
        <v>2021</v>
      </c>
      <c r="C285" s="199" t="s">
        <v>76</v>
      </c>
      <c r="D285" s="136"/>
      <c r="E285" s="136"/>
      <c r="F285" s="137"/>
      <c r="G285" s="44" t="s">
        <v>11</v>
      </c>
      <c r="H285" s="226"/>
      <c r="I285" s="44"/>
      <c r="J285" s="39"/>
      <c r="K285" s="39"/>
      <c r="L285" s="113"/>
    </row>
    <row r="286" spans="1:12" ht="15" x14ac:dyDescent="0.4">
      <c r="A286" s="280" t="s">
        <v>434</v>
      </c>
      <c r="B286" s="144">
        <v>2021</v>
      </c>
      <c r="C286" s="199" t="s">
        <v>77</v>
      </c>
      <c r="D286" s="136"/>
      <c r="E286" s="136"/>
      <c r="F286" s="137"/>
      <c r="G286" s="44" t="s">
        <v>11</v>
      </c>
      <c r="H286" s="226"/>
      <c r="I286" s="44"/>
      <c r="J286" s="39"/>
      <c r="K286" s="39"/>
      <c r="L286" s="113"/>
    </row>
    <row r="287" spans="1:12" ht="15" x14ac:dyDescent="0.4">
      <c r="A287" s="280" t="s">
        <v>434</v>
      </c>
      <c r="B287" s="144">
        <v>2021</v>
      </c>
      <c r="C287" s="199" t="s">
        <v>78</v>
      </c>
      <c r="D287" s="136"/>
      <c r="E287" s="136"/>
      <c r="F287" s="137"/>
      <c r="G287" s="44" t="s">
        <v>11</v>
      </c>
      <c r="H287" s="226"/>
      <c r="I287" s="44"/>
      <c r="J287" s="39"/>
      <c r="K287" s="39"/>
      <c r="L287" s="113"/>
    </row>
    <row r="288" spans="1:12" ht="15" x14ac:dyDescent="0.4">
      <c r="A288" s="280" t="s">
        <v>434</v>
      </c>
      <c r="B288" s="144">
        <v>2021</v>
      </c>
      <c r="C288" s="199" t="s">
        <v>79</v>
      </c>
      <c r="D288" s="136"/>
      <c r="E288" s="136"/>
      <c r="F288" s="137"/>
      <c r="G288" s="44" t="s">
        <v>11</v>
      </c>
      <c r="H288" s="226"/>
      <c r="I288" s="44"/>
      <c r="J288" s="39"/>
      <c r="K288" s="39"/>
      <c r="L288" s="113"/>
    </row>
    <row r="289" spans="1:12" ht="15" x14ac:dyDescent="0.4">
      <c r="A289" s="280" t="s">
        <v>434</v>
      </c>
      <c r="B289" s="144">
        <v>2021</v>
      </c>
      <c r="C289" s="199" t="s">
        <v>80</v>
      </c>
      <c r="D289" s="136"/>
      <c r="E289" s="136"/>
      <c r="F289" s="137"/>
      <c r="G289" s="44" t="s">
        <v>11</v>
      </c>
      <c r="H289" s="226"/>
      <c r="I289" s="44"/>
      <c r="J289" s="39"/>
      <c r="K289" s="39"/>
      <c r="L289" s="113"/>
    </row>
    <row r="290" spans="1:12" ht="15" x14ac:dyDescent="0.4">
      <c r="A290" s="280" t="s">
        <v>434</v>
      </c>
      <c r="B290" s="144">
        <v>2021</v>
      </c>
      <c r="C290" s="199" t="s">
        <v>82</v>
      </c>
      <c r="D290" s="136"/>
      <c r="E290" s="136"/>
      <c r="F290" s="137"/>
      <c r="G290" s="44" t="s">
        <v>11</v>
      </c>
      <c r="H290" s="226"/>
      <c r="I290" s="44"/>
      <c r="J290" s="39"/>
      <c r="K290" s="39"/>
      <c r="L290" s="113"/>
    </row>
    <row r="291" spans="1:12" ht="15" x14ac:dyDescent="0.4">
      <c r="A291" s="280" t="s">
        <v>434</v>
      </c>
      <c r="B291" s="144">
        <v>2021</v>
      </c>
      <c r="C291" s="199"/>
      <c r="D291" s="136"/>
      <c r="E291" s="136"/>
      <c r="F291" s="137"/>
      <c r="G291" s="44"/>
      <c r="H291" s="226"/>
      <c r="I291" s="44"/>
      <c r="J291" s="39"/>
      <c r="K291" s="39"/>
      <c r="L291" s="113"/>
    </row>
    <row r="292" spans="1:12" ht="37.5" customHeight="1" x14ac:dyDescent="0.4">
      <c r="A292" s="278" t="s">
        <v>462</v>
      </c>
      <c r="B292" s="144">
        <v>2021</v>
      </c>
      <c r="C292" s="275" t="s">
        <v>68</v>
      </c>
      <c r="D292" s="276"/>
      <c r="E292" s="276"/>
      <c r="F292" s="277"/>
      <c r="G292" s="260" t="s">
        <v>10</v>
      </c>
      <c r="H292" s="261">
        <v>34231757.600000001</v>
      </c>
      <c r="I292" s="260" t="s">
        <v>66</v>
      </c>
      <c r="J292" s="262"/>
      <c r="K292" s="262"/>
      <c r="L292" s="277"/>
    </row>
    <row r="293" spans="1:12" ht="15" x14ac:dyDescent="0.4">
      <c r="A293" s="278" t="s">
        <v>462</v>
      </c>
      <c r="B293" s="144">
        <v>2021</v>
      </c>
      <c r="C293" s="199" t="s">
        <v>69</v>
      </c>
      <c r="D293" s="136"/>
      <c r="E293" s="136"/>
      <c r="F293" s="134"/>
      <c r="G293" s="44" t="s">
        <v>10</v>
      </c>
      <c r="H293" s="42"/>
      <c r="I293" s="44"/>
      <c r="J293" s="39"/>
      <c r="K293" s="39"/>
      <c r="L293" s="134"/>
    </row>
    <row r="294" spans="1:12" ht="15" x14ac:dyDescent="0.4">
      <c r="A294" s="278" t="s">
        <v>462</v>
      </c>
      <c r="B294" s="144">
        <v>2021</v>
      </c>
      <c r="C294" s="199" t="s">
        <v>70</v>
      </c>
      <c r="D294" s="136"/>
      <c r="E294" s="136"/>
      <c r="F294" s="134"/>
      <c r="G294" s="44" t="s">
        <v>10</v>
      </c>
      <c r="H294" s="42"/>
      <c r="I294" s="44"/>
      <c r="J294" s="39"/>
      <c r="K294" s="39"/>
      <c r="L294" s="134"/>
    </row>
    <row r="295" spans="1:12" ht="15" x14ac:dyDescent="0.4">
      <c r="A295" s="278" t="s">
        <v>462</v>
      </c>
      <c r="B295" s="144">
        <v>2021</v>
      </c>
      <c r="C295" s="199" t="s">
        <v>71</v>
      </c>
      <c r="D295" s="136"/>
      <c r="E295" s="136"/>
      <c r="F295" s="134"/>
      <c r="G295" s="44" t="s">
        <v>10</v>
      </c>
      <c r="H295" s="42"/>
      <c r="I295" s="44"/>
      <c r="J295" s="39"/>
      <c r="K295" s="39"/>
      <c r="L295" s="134"/>
    </row>
    <row r="296" spans="1:12" ht="15" x14ac:dyDescent="0.4">
      <c r="A296" s="278" t="s">
        <v>462</v>
      </c>
      <c r="B296" s="144">
        <v>2021</v>
      </c>
      <c r="C296" s="199" t="s">
        <v>72</v>
      </c>
      <c r="D296" s="136"/>
      <c r="E296" s="136"/>
      <c r="F296" s="134"/>
      <c r="G296" s="44" t="s">
        <v>10</v>
      </c>
      <c r="H296" s="42"/>
      <c r="I296" s="44"/>
      <c r="J296" s="39"/>
      <c r="K296" s="39"/>
      <c r="L296" s="134"/>
    </row>
    <row r="297" spans="1:12" ht="15" x14ac:dyDescent="0.4">
      <c r="A297" s="278" t="s">
        <v>462</v>
      </c>
      <c r="B297" s="144">
        <v>2021</v>
      </c>
      <c r="C297" s="199" t="s">
        <v>73</v>
      </c>
      <c r="D297" s="136"/>
      <c r="E297" s="136"/>
      <c r="F297" s="134"/>
      <c r="G297" s="44" t="s">
        <v>10</v>
      </c>
      <c r="H297" s="42"/>
      <c r="I297" s="44"/>
      <c r="J297" s="39"/>
      <c r="K297" s="39"/>
      <c r="L297" s="134"/>
    </row>
    <row r="298" spans="1:12" ht="15" x14ac:dyDescent="0.4">
      <c r="A298" s="278" t="s">
        <v>462</v>
      </c>
      <c r="B298" s="144">
        <v>2021</v>
      </c>
      <c r="C298" s="199" t="s">
        <v>74</v>
      </c>
      <c r="D298" s="136"/>
      <c r="E298" s="136"/>
      <c r="F298" s="134"/>
      <c r="G298" s="44" t="s">
        <v>10</v>
      </c>
      <c r="H298" s="42">
        <v>0</v>
      </c>
      <c r="I298" s="44"/>
      <c r="J298" s="39"/>
      <c r="K298" s="39"/>
      <c r="L298" s="134"/>
    </row>
    <row r="299" spans="1:12" ht="15" x14ac:dyDescent="0.4">
      <c r="A299" s="278" t="s">
        <v>462</v>
      </c>
      <c r="B299" s="144">
        <v>2021</v>
      </c>
      <c r="C299" s="199" t="s">
        <v>75</v>
      </c>
      <c r="D299" s="136"/>
      <c r="E299" s="136"/>
      <c r="F299" s="134"/>
      <c r="G299" s="44" t="s">
        <v>10</v>
      </c>
      <c r="H299" s="42"/>
      <c r="I299" s="44"/>
      <c r="J299" s="39"/>
      <c r="K299" s="39"/>
      <c r="L299" s="134"/>
    </row>
    <row r="300" spans="1:12" ht="15" x14ac:dyDescent="0.4">
      <c r="A300" s="278" t="s">
        <v>462</v>
      </c>
      <c r="B300" s="144">
        <v>2021</v>
      </c>
      <c r="C300" s="199" t="s">
        <v>76</v>
      </c>
      <c r="D300" s="136"/>
      <c r="E300" s="136"/>
      <c r="F300" s="134"/>
      <c r="G300" s="44" t="s">
        <v>10</v>
      </c>
      <c r="H300" s="42"/>
      <c r="I300" s="44"/>
      <c r="J300" s="39"/>
      <c r="K300" s="39"/>
      <c r="L300" s="134"/>
    </row>
    <row r="301" spans="1:12" ht="15" x14ac:dyDescent="0.4">
      <c r="A301" s="278" t="s">
        <v>462</v>
      </c>
      <c r="B301" s="144">
        <v>2021</v>
      </c>
      <c r="C301" s="199" t="s">
        <v>77</v>
      </c>
      <c r="D301" s="136"/>
      <c r="E301" s="136"/>
      <c r="F301" s="134"/>
      <c r="G301" s="44" t="s">
        <v>10</v>
      </c>
      <c r="H301" s="42">
        <v>121903177.77600001</v>
      </c>
      <c r="I301" s="44" t="s">
        <v>86</v>
      </c>
      <c r="J301" s="274">
        <v>1781896.6600000001</v>
      </c>
      <c r="K301" s="39" t="s">
        <v>350</v>
      </c>
      <c r="L301" s="134"/>
    </row>
    <row r="302" spans="1:12" ht="15" x14ac:dyDescent="0.4">
      <c r="A302" s="278" t="s">
        <v>462</v>
      </c>
      <c r="B302" s="144">
        <v>2021</v>
      </c>
      <c r="C302" s="199" t="s">
        <v>78</v>
      </c>
      <c r="D302" s="136"/>
      <c r="E302" s="136"/>
      <c r="F302" s="134"/>
      <c r="G302" s="44" t="s">
        <v>10</v>
      </c>
      <c r="H302" s="42">
        <v>126139921.2792173</v>
      </c>
      <c r="I302" s="44" t="s">
        <v>66</v>
      </c>
      <c r="J302" s="274"/>
      <c r="K302" s="39"/>
      <c r="L302" s="134"/>
    </row>
    <row r="303" spans="1:12" ht="15" x14ac:dyDescent="0.4">
      <c r="A303" s="278" t="s">
        <v>462</v>
      </c>
      <c r="B303" s="144">
        <v>2021</v>
      </c>
      <c r="C303" s="199" t="s">
        <v>79</v>
      </c>
      <c r="D303" s="136"/>
      <c r="E303" s="136"/>
      <c r="F303" s="134"/>
      <c r="G303" s="44" t="s">
        <v>10</v>
      </c>
      <c r="H303" s="42">
        <v>94493677</v>
      </c>
      <c r="I303" s="44" t="s">
        <v>66</v>
      </c>
      <c r="J303" s="39"/>
      <c r="K303" s="39"/>
      <c r="L303" s="134"/>
    </row>
    <row r="304" spans="1:12" ht="15" x14ac:dyDescent="0.4">
      <c r="A304" s="278" t="s">
        <v>462</v>
      </c>
      <c r="B304" s="144">
        <v>2021</v>
      </c>
      <c r="C304" s="199" t="s">
        <v>80</v>
      </c>
      <c r="D304" s="136"/>
      <c r="E304" s="136"/>
      <c r="F304" s="134"/>
      <c r="G304" s="44" t="s">
        <v>10</v>
      </c>
      <c r="H304" s="42">
        <v>-59283595</v>
      </c>
      <c r="I304" s="44" t="s">
        <v>66</v>
      </c>
      <c r="J304" s="39"/>
      <c r="K304" s="39"/>
      <c r="L304" s="134"/>
    </row>
    <row r="305" spans="1:12" ht="15" x14ac:dyDescent="0.4">
      <c r="A305" s="278" t="s">
        <v>462</v>
      </c>
      <c r="B305" s="144">
        <v>2021</v>
      </c>
      <c r="C305" s="199" t="s">
        <v>81</v>
      </c>
      <c r="D305" s="136"/>
      <c r="E305" s="136"/>
      <c r="F305" s="134"/>
      <c r="G305" s="44" t="s">
        <v>10</v>
      </c>
      <c r="H305" s="42">
        <v>2365332.3459388278</v>
      </c>
      <c r="I305" s="44" t="s">
        <v>66</v>
      </c>
      <c r="J305" s="39"/>
      <c r="K305" s="39"/>
      <c r="L305" s="134"/>
    </row>
    <row r="306" spans="1:12" ht="15" customHeight="1" x14ac:dyDescent="0.4">
      <c r="A306" s="278" t="s">
        <v>462</v>
      </c>
      <c r="B306" s="144">
        <v>2021</v>
      </c>
      <c r="C306" s="199" t="s">
        <v>68</v>
      </c>
      <c r="D306" s="136"/>
      <c r="E306" s="136"/>
      <c r="F306" s="134"/>
      <c r="G306" s="44" t="s">
        <v>11</v>
      </c>
      <c r="H306" s="43"/>
      <c r="I306" s="44"/>
      <c r="J306" s="39"/>
      <c r="K306" s="39"/>
      <c r="L306" s="134"/>
    </row>
    <row r="307" spans="1:12" ht="15" x14ac:dyDescent="0.4">
      <c r="A307" s="278" t="s">
        <v>462</v>
      </c>
      <c r="B307" s="144">
        <v>2021</v>
      </c>
      <c r="C307" s="199" t="s">
        <v>69</v>
      </c>
      <c r="D307" s="136"/>
      <c r="E307" s="136"/>
      <c r="F307" s="134"/>
      <c r="G307" s="44" t="s">
        <v>11</v>
      </c>
      <c r="H307" s="43">
        <v>324857228653</v>
      </c>
      <c r="I307" s="44" t="s">
        <v>66</v>
      </c>
      <c r="J307" s="39"/>
      <c r="K307" s="39"/>
      <c r="L307" s="134"/>
    </row>
    <row r="308" spans="1:12" ht="15" x14ac:dyDescent="0.4">
      <c r="A308" s="278" t="s">
        <v>462</v>
      </c>
      <c r="B308" s="144">
        <v>2021</v>
      </c>
      <c r="C308" s="199" t="s">
        <v>70</v>
      </c>
      <c r="D308" s="136"/>
      <c r="E308" s="136"/>
      <c r="F308" s="134"/>
      <c r="G308" s="44" t="s">
        <v>11</v>
      </c>
      <c r="H308" s="43">
        <v>282748802919</v>
      </c>
      <c r="I308" s="44" t="s">
        <v>66</v>
      </c>
      <c r="J308" s="39"/>
      <c r="K308" s="39"/>
      <c r="L308" s="134"/>
    </row>
    <row r="309" spans="1:12" ht="15" x14ac:dyDescent="0.4">
      <c r="A309" s="278" t="s">
        <v>462</v>
      </c>
      <c r="B309" s="144">
        <v>2021</v>
      </c>
      <c r="C309" s="199" t="s">
        <v>71</v>
      </c>
      <c r="D309" s="136"/>
      <c r="E309" s="136"/>
      <c r="F309" s="134"/>
      <c r="G309" s="44" t="s">
        <v>11</v>
      </c>
      <c r="H309" s="43">
        <v>203574409507</v>
      </c>
      <c r="I309" s="44" t="s">
        <v>66</v>
      </c>
      <c r="J309" s="39"/>
      <c r="K309" s="39"/>
      <c r="L309" s="134"/>
    </row>
    <row r="310" spans="1:12" ht="15" x14ac:dyDescent="0.4">
      <c r="A310" s="278" t="s">
        <v>462</v>
      </c>
      <c r="B310" s="144">
        <v>2021</v>
      </c>
      <c r="C310" s="199" t="s">
        <v>72</v>
      </c>
      <c r="D310" s="136"/>
      <c r="E310" s="136"/>
      <c r="F310" s="134"/>
      <c r="G310" s="44" t="s">
        <v>11</v>
      </c>
      <c r="H310" s="43"/>
      <c r="I310" s="44"/>
      <c r="J310" s="39"/>
      <c r="K310" s="39"/>
      <c r="L310" s="134"/>
    </row>
    <row r="311" spans="1:12" ht="15" x14ac:dyDescent="0.4">
      <c r="A311" s="278" t="s">
        <v>462</v>
      </c>
      <c r="B311" s="144">
        <v>2021</v>
      </c>
      <c r="C311" s="199" t="s">
        <v>73</v>
      </c>
      <c r="D311" s="136"/>
      <c r="E311" s="136"/>
      <c r="F311" s="134"/>
      <c r="G311" s="44" t="s">
        <v>11</v>
      </c>
      <c r="H311" s="43">
        <f>+'[13]V. Informasi CSR_2021'!I302</f>
        <v>0</v>
      </c>
      <c r="I311" s="44" t="s">
        <v>86</v>
      </c>
      <c r="J311" s="39"/>
      <c r="K311" s="39"/>
      <c r="L311" s="134"/>
    </row>
    <row r="312" spans="1:12" ht="15" x14ac:dyDescent="0.4">
      <c r="A312" s="278" t="s">
        <v>462</v>
      </c>
      <c r="B312" s="144">
        <v>2021</v>
      </c>
      <c r="C312" s="199" t="s">
        <v>74</v>
      </c>
      <c r="D312" s="136"/>
      <c r="E312" s="136"/>
      <c r="F312" s="134"/>
      <c r="G312" s="44" t="s">
        <v>11</v>
      </c>
      <c r="H312" s="43"/>
      <c r="I312" s="44"/>
      <c r="J312" s="39"/>
      <c r="K312" s="39"/>
      <c r="L312" s="134"/>
    </row>
    <row r="313" spans="1:12" ht="15" x14ac:dyDescent="0.4">
      <c r="A313" s="278" t="s">
        <v>462</v>
      </c>
      <c r="B313" s="144">
        <v>2021</v>
      </c>
      <c r="C313" s="199" t="s">
        <v>75</v>
      </c>
      <c r="D313" s="136"/>
      <c r="E313" s="136"/>
      <c r="F313" s="134"/>
      <c r="G313" s="44" t="s">
        <v>11</v>
      </c>
      <c r="H313" s="43"/>
      <c r="I313" s="44"/>
      <c r="J313" s="39"/>
      <c r="K313" s="39"/>
      <c r="L313" s="134"/>
    </row>
    <row r="314" spans="1:12" ht="15" x14ac:dyDescent="0.4">
      <c r="A314" s="278" t="s">
        <v>462</v>
      </c>
      <c r="B314" s="144">
        <v>2021</v>
      </c>
      <c r="C314" s="199" t="s">
        <v>76</v>
      </c>
      <c r="D314" s="136"/>
      <c r="E314" s="136"/>
      <c r="F314" s="134"/>
      <c r="G314" s="44" t="s">
        <v>11</v>
      </c>
      <c r="H314" s="43"/>
      <c r="I314" s="44"/>
      <c r="J314" s="39"/>
      <c r="K314" s="39"/>
      <c r="L314" s="134"/>
    </row>
    <row r="315" spans="1:12" ht="15" x14ac:dyDescent="0.4">
      <c r="A315" s="278" t="s">
        <v>462</v>
      </c>
      <c r="B315" s="144">
        <v>2021</v>
      </c>
      <c r="C315" s="199" t="s">
        <v>77</v>
      </c>
      <c r="D315" s="136"/>
      <c r="E315" s="136"/>
      <c r="F315" s="134"/>
      <c r="G315" s="44" t="s">
        <v>11</v>
      </c>
      <c r="H315" s="43"/>
      <c r="I315" s="44"/>
      <c r="J315" s="39"/>
      <c r="K315" s="39"/>
      <c r="L315" s="134"/>
    </row>
    <row r="316" spans="1:12" ht="15" x14ac:dyDescent="0.4">
      <c r="A316" s="278" t="s">
        <v>462</v>
      </c>
      <c r="B316" s="144">
        <v>2021</v>
      </c>
      <c r="C316" s="199" t="s">
        <v>78</v>
      </c>
      <c r="D316" s="136"/>
      <c r="E316" s="136"/>
      <c r="F316" s="134"/>
      <c r="G316" s="44" t="s">
        <v>11</v>
      </c>
      <c r="H316" s="43"/>
      <c r="I316" s="44"/>
      <c r="J316" s="39"/>
      <c r="K316" s="39"/>
      <c r="L316" s="134"/>
    </row>
    <row r="317" spans="1:12" ht="15" x14ac:dyDescent="0.4">
      <c r="A317" s="278" t="s">
        <v>462</v>
      </c>
      <c r="B317" s="144">
        <v>2021</v>
      </c>
      <c r="C317" s="199" t="s">
        <v>79</v>
      </c>
      <c r="D317" s="136"/>
      <c r="E317" s="136"/>
      <c r="F317" s="134"/>
      <c r="G317" s="44" t="s">
        <v>11</v>
      </c>
      <c r="H317" s="43"/>
      <c r="I317" s="44"/>
      <c r="J317" s="39"/>
      <c r="K317" s="39"/>
      <c r="L317" s="134"/>
    </row>
    <row r="318" spans="1:12" ht="15" x14ac:dyDescent="0.4">
      <c r="A318" s="278" t="s">
        <v>462</v>
      </c>
      <c r="B318" s="144">
        <v>2021</v>
      </c>
      <c r="C318" s="199" t="s">
        <v>80</v>
      </c>
      <c r="D318" s="136"/>
      <c r="E318" s="136"/>
      <c r="F318" s="134"/>
      <c r="G318" s="44" t="s">
        <v>11</v>
      </c>
      <c r="H318" s="43"/>
      <c r="I318" s="39"/>
      <c r="J318" s="39"/>
      <c r="K318" s="39"/>
      <c r="L318" s="134"/>
    </row>
    <row r="319" spans="1:12" ht="15" x14ac:dyDescent="0.4">
      <c r="A319" s="278" t="s">
        <v>462</v>
      </c>
      <c r="B319" s="144">
        <v>2021</v>
      </c>
      <c r="C319" s="199" t="s">
        <v>82</v>
      </c>
      <c r="D319" s="136"/>
      <c r="E319" s="136"/>
      <c r="F319" s="134"/>
      <c r="G319" s="44" t="s">
        <v>11</v>
      </c>
      <c r="H319" s="43"/>
      <c r="I319" s="39"/>
      <c r="J319" s="39"/>
      <c r="K319" s="39"/>
      <c r="L319" s="134"/>
    </row>
    <row r="320" spans="1:12" ht="15" x14ac:dyDescent="0.4">
      <c r="A320" s="278" t="s">
        <v>462</v>
      </c>
      <c r="B320" s="144">
        <v>2021</v>
      </c>
      <c r="C320" s="199"/>
      <c r="D320" s="136"/>
      <c r="E320" s="136"/>
      <c r="F320" s="134"/>
      <c r="G320" s="44"/>
      <c r="H320" s="43"/>
      <c r="I320" s="39"/>
      <c r="J320" s="39"/>
      <c r="K320" s="39"/>
      <c r="L320" s="134"/>
    </row>
    <row r="321" spans="1:12" ht="15" x14ac:dyDescent="0.4">
      <c r="A321" s="278" t="s">
        <v>509</v>
      </c>
      <c r="B321" s="144">
        <v>2021</v>
      </c>
      <c r="C321" s="275" t="s">
        <v>68</v>
      </c>
      <c r="D321" s="283"/>
      <c r="E321" s="283"/>
      <c r="F321" s="262"/>
      <c r="G321" s="260" t="s">
        <v>10</v>
      </c>
      <c r="H321" s="261">
        <v>3841348.2499999995</v>
      </c>
      <c r="I321" s="260" t="s">
        <v>66</v>
      </c>
      <c r="J321" s="262"/>
      <c r="K321" s="262"/>
      <c r="L321" s="262"/>
    </row>
    <row r="322" spans="1:12" ht="15" x14ac:dyDescent="0.4">
      <c r="A322" s="278" t="s">
        <v>509</v>
      </c>
      <c r="B322" s="144">
        <v>2021</v>
      </c>
      <c r="C322" s="199" t="s">
        <v>69</v>
      </c>
      <c r="D322" s="52"/>
      <c r="E322" s="52"/>
      <c r="F322" s="39"/>
      <c r="G322" s="44" t="s">
        <v>10</v>
      </c>
      <c r="H322" s="42"/>
      <c r="I322" s="39"/>
      <c r="J322" s="39"/>
      <c r="K322" s="39"/>
      <c r="L322" s="39"/>
    </row>
    <row r="323" spans="1:12" ht="15" x14ac:dyDescent="0.4">
      <c r="A323" s="278" t="s">
        <v>509</v>
      </c>
      <c r="B323" s="144">
        <v>2021</v>
      </c>
      <c r="C323" s="199" t="s">
        <v>70</v>
      </c>
      <c r="D323" s="52"/>
      <c r="E323" s="52"/>
      <c r="F323" s="39"/>
      <c r="G323" s="44" t="s">
        <v>10</v>
      </c>
      <c r="H323" s="42"/>
      <c r="I323" s="39"/>
      <c r="J323" s="39"/>
      <c r="K323" s="39"/>
      <c r="L323" s="39"/>
    </row>
    <row r="324" spans="1:12" ht="15" x14ac:dyDescent="0.4">
      <c r="A324" s="278" t="s">
        <v>509</v>
      </c>
      <c r="B324" s="144">
        <v>2021</v>
      </c>
      <c r="C324" s="199" t="s">
        <v>71</v>
      </c>
      <c r="D324" s="52"/>
      <c r="E324" s="52"/>
      <c r="F324" s="39"/>
      <c r="G324" s="44" t="s">
        <v>10</v>
      </c>
      <c r="H324" s="42"/>
      <c r="I324" s="39"/>
      <c r="J324" s="39"/>
      <c r="K324" s="39"/>
      <c r="L324" s="39"/>
    </row>
    <row r="325" spans="1:12" ht="15" x14ac:dyDescent="0.4">
      <c r="A325" s="278" t="s">
        <v>509</v>
      </c>
      <c r="B325" s="144">
        <v>2021</v>
      </c>
      <c r="C325" s="199" t="s">
        <v>72</v>
      </c>
      <c r="D325" s="52"/>
      <c r="E325" s="52"/>
      <c r="F325" s="39"/>
      <c r="G325" s="44" t="s">
        <v>10</v>
      </c>
      <c r="H325" s="42"/>
      <c r="I325" s="39"/>
      <c r="J325" s="39"/>
      <c r="K325" s="39"/>
      <c r="L325" s="39"/>
    </row>
    <row r="326" spans="1:12" ht="15" x14ac:dyDescent="0.4">
      <c r="A326" s="278" t="s">
        <v>509</v>
      </c>
      <c r="B326" s="144">
        <v>2021</v>
      </c>
      <c r="C326" s="199" t="s">
        <v>73</v>
      </c>
      <c r="D326" s="52"/>
      <c r="E326" s="52"/>
      <c r="F326" s="39"/>
      <c r="G326" s="44" t="s">
        <v>10</v>
      </c>
      <c r="H326" s="42"/>
      <c r="I326" s="39"/>
      <c r="J326" s="39"/>
      <c r="K326" s="39"/>
      <c r="L326" s="39"/>
    </row>
    <row r="327" spans="1:12" ht="15" x14ac:dyDescent="0.4">
      <c r="A327" s="278" t="s">
        <v>509</v>
      </c>
      <c r="B327" s="144">
        <v>2021</v>
      </c>
      <c r="C327" s="199" t="s">
        <v>74</v>
      </c>
      <c r="D327" s="52"/>
      <c r="E327" s="52"/>
      <c r="F327" s="39"/>
      <c r="G327" s="44" t="s">
        <v>10</v>
      </c>
      <c r="H327" s="42">
        <v>1826553.35</v>
      </c>
      <c r="I327" s="44" t="s">
        <v>66</v>
      </c>
      <c r="J327" s="39"/>
      <c r="K327" s="39"/>
      <c r="L327" s="39"/>
    </row>
    <row r="328" spans="1:12" ht="15" x14ac:dyDescent="0.4">
      <c r="A328" s="278" t="s">
        <v>509</v>
      </c>
      <c r="B328" s="144">
        <v>2021</v>
      </c>
      <c r="C328" s="199" t="s">
        <v>75</v>
      </c>
      <c r="D328" s="52"/>
      <c r="E328" s="52"/>
      <c r="F328" s="39"/>
      <c r="G328" s="44" t="s">
        <v>10</v>
      </c>
      <c r="H328" s="42"/>
      <c r="I328" s="39"/>
      <c r="J328" s="39"/>
      <c r="K328" s="39"/>
      <c r="L328" s="39"/>
    </row>
    <row r="329" spans="1:12" ht="15" x14ac:dyDescent="0.4">
      <c r="A329" s="278" t="s">
        <v>509</v>
      </c>
      <c r="B329" s="144">
        <v>2021</v>
      </c>
      <c r="C329" s="199" t="s">
        <v>76</v>
      </c>
      <c r="D329" s="52"/>
      <c r="E329" s="52"/>
      <c r="F329" s="39"/>
      <c r="G329" s="44" t="s">
        <v>10</v>
      </c>
      <c r="H329" s="42"/>
      <c r="I329" s="39"/>
      <c r="J329" s="39"/>
      <c r="K329" s="39"/>
      <c r="L329" s="39"/>
    </row>
    <row r="330" spans="1:12" ht="15" x14ac:dyDescent="0.4">
      <c r="A330" s="278" t="s">
        <v>509</v>
      </c>
      <c r="B330" s="144">
        <v>2021</v>
      </c>
      <c r="C330" s="199" t="s">
        <v>77</v>
      </c>
      <c r="D330" s="52"/>
      <c r="E330" s="52"/>
      <c r="F330" s="41"/>
      <c r="G330" s="44" t="s">
        <v>10</v>
      </c>
      <c r="H330" s="42">
        <v>84853767.590000004</v>
      </c>
      <c r="I330" s="44" t="s">
        <v>86</v>
      </c>
      <c r="J330" s="281">
        <v>1208165.04</v>
      </c>
      <c r="K330" s="39"/>
      <c r="L330" s="39"/>
    </row>
    <row r="331" spans="1:12" ht="15" x14ac:dyDescent="0.4">
      <c r="A331" s="278" t="s">
        <v>509</v>
      </c>
      <c r="B331" s="144">
        <v>2021</v>
      </c>
      <c r="C331" s="199" t="s">
        <v>78</v>
      </c>
      <c r="D331" s="52"/>
      <c r="E331" s="52"/>
      <c r="F331" s="41"/>
      <c r="G331" s="44" t="s">
        <v>10</v>
      </c>
      <c r="H331" s="42">
        <v>0</v>
      </c>
      <c r="I331" s="44" t="s">
        <v>66</v>
      </c>
      <c r="J331" s="39"/>
      <c r="K331" s="44" t="s">
        <v>350</v>
      </c>
      <c r="L331" s="39"/>
    </row>
    <row r="332" spans="1:12" ht="15" x14ac:dyDescent="0.4">
      <c r="A332" s="278" t="s">
        <v>509</v>
      </c>
      <c r="B332" s="144">
        <v>2021</v>
      </c>
      <c r="C332" s="199" t="s">
        <v>79</v>
      </c>
      <c r="D332" s="52"/>
      <c r="E332" s="52"/>
      <c r="F332" s="41"/>
      <c r="G332" s="44" t="s">
        <v>10</v>
      </c>
      <c r="H332" s="282">
        <v>-861367.42982630094</v>
      </c>
      <c r="I332" s="44" t="s">
        <v>66</v>
      </c>
      <c r="J332" s="39"/>
      <c r="K332" s="39"/>
      <c r="L332" s="39"/>
    </row>
    <row r="333" spans="1:12" ht="15" x14ac:dyDescent="0.4">
      <c r="A333" s="278" t="s">
        <v>509</v>
      </c>
      <c r="B333" s="144">
        <v>2021</v>
      </c>
      <c r="C333" s="199" t="s">
        <v>80</v>
      </c>
      <c r="D333" s="52"/>
      <c r="E333" s="52"/>
      <c r="F333" s="41"/>
      <c r="G333" s="44" t="s">
        <v>10</v>
      </c>
      <c r="H333" s="42">
        <v>0</v>
      </c>
      <c r="I333" s="44" t="s">
        <v>66</v>
      </c>
      <c r="J333" s="39"/>
      <c r="K333" s="39"/>
      <c r="L333" s="39"/>
    </row>
    <row r="334" spans="1:12" ht="15" x14ac:dyDescent="0.4">
      <c r="A334" s="278" t="s">
        <v>509</v>
      </c>
      <c r="B334" s="144">
        <v>2021</v>
      </c>
      <c r="C334" s="199" t="s">
        <v>81</v>
      </c>
      <c r="D334" s="52"/>
      <c r="E334" s="52"/>
      <c r="F334" s="41"/>
      <c r="G334" s="44" t="s">
        <v>10</v>
      </c>
      <c r="H334" s="42">
        <v>1520644.0163386108</v>
      </c>
      <c r="I334" s="44" t="s">
        <v>66</v>
      </c>
      <c r="J334" s="39"/>
      <c r="K334" s="39"/>
      <c r="L334" s="39"/>
    </row>
    <row r="335" spans="1:12" ht="15" x14ac:dyDescent="0.4">
      <c r="A335" s="278" t="s">
        <v>509</v>
      </c>
      <c r="B335" s="144">
        <v>2021</v>
      </c>
      <c r="C335" s="199" t="s">
        <v>68</v>
      </c>
      <c r="D335" s="52"/>
      <c r="E335" s="52"/>
      <c r="F335" s="41"/>
      <c r="G335" s="44" t="s">
        <v>11</v>
      </c>
      <c r="H335" s="43"/>
      <c r="I335" s="39"/>
      <c r="J335" s="39"/>
      <c r="K335" s="39"/>
      <c r="L335" s="39"/>
    </row>
    <row r="336" spans="1:12" ht="15" x14ac:dyDescent="0.4">
      <c r="A336" s="278" t="s">
        <v>509</v>
      </c>
      <c r="B336" s="144">
        <v>2021</v>
      </c>
      <c r="C336" s="199" t="s">
        <v>69</v>
      </c>
      <c r="D336" s="52"/>
      <c r="E336" s="52"/>
      <c r="F336" s="41"/>
      <c r="G336" s="44" t="s">
        <v>11</v>
      </c>
      <c r="H336" s="43">
        <v>95898009436</v>
      </c>
      <c r="I336" s="44" t="s">
        <v>66</v>
      </c>
      <c r="J336" s="39"/>
      <c r="K336" s="39"/>
      <c r="L336" s="39"/>
    </row>
    <row r="337" spans="1:12" ht="15" x14ac:dyDescent="0.4">
      <c r="A337" s="278" t="s">
        <v>509</v>
      </c>
      <c r="B337" s="144">
        <v>2021</v>
      </c>
      <c r="C337" s="199" t="s">
        <v>70</v>
      </c>
      <c r="D337" s="52"/>
      <c r="E337" s="52"/>
      <c r="F337" s="41"/>
      <c r="G337" s="44" t="s">
        <v>11</v>
      </c>
      <c r="H337" s="43">
        <v>28603236618</v>
      </c>
      <c r="I337" s="44" t="s">
        <v>66</v>
      </c>
      <c r="J337" s="39"/>
      <c r="K337" s="39"/>
      <c r="L337" s="39"/>
    </row>
    <row r="338" spans="1:12" ht="15" x14ac:dyDescent="0.4">
      <c r="A338" s="278" t="s">
        <v>509</v>
      </c>
      <c r="B338" s="144">
        <v>2021</v>
      </c>
      <c r="C338" s="199" t="s">
        <v>71</v>
      </c>
      <c r="D338" s="52"/>
      <c r="E338" s="52"/>
      <c r="F338" s="41"/>
      <c r="G338" s="44" t="s">
        <v>11</v>
      </c>
      <c r="H338" s="43">
        <v>28921627018</v>
      </c>
      <c r="I338" s="44" t="s">
        <v>66</v>
      </c>
      <c r="J338" s="39"/>
      <c r="K338" s="39"/>
      <c r="L338" s="39"/>
    </row>
    <row r="339" spans="1:12" ht="15" x14ac:dyDescent="0.4">
      <c r="A339" s="278" t="s">
        <v>509</v>
      </c>
      <c r="B339" s="144">
        <v>2021</v>
      </c>
      <c r="C339" s="199" t="s">
        <v>72</v>
      </c>
      <c r="D339" s="52"/>
      <c r="E339" s="52"/>
      <c r="F339" s="41"/>
      <c r="G339" s="44" t="s">
        <v>11</v>
      </c>
      <c r="H339" s="43"/>
      <c r="I339" s="39"/>
      <c r="J339" s="39"/>
      <c r="K339" s="39"/>
      <c r="L339" s="39"/>
    </row>
    <row r="340" spans="1:12" ht="15" x14ac:dyDescent="0.4">
      <c r="A340" s="278" t="s">
        <v>509</v>
      </c>
      <c r="B340" s="144">
        <v>2021</v>
      </c>
      <c r="C340" s="199" t="s">
        <v>73</v>
      </c>
      <c r="D340" s="52"/>
      <c r="E340" s="52"/>
      <c r="F340" s="41"/>
      <c r="G340" s="44" t="s">
        <v>11</v>
      </c>
      <c r="H340" s="43">
        <f>+'[14]V. Informasi CSR_2021'!H339</f>
        <v>0</v>
      </c>
      <c r="I340" s="44" t="s">
        <v>86</v>
      </c>
      <c r="J340" s="39"/>
      <c r="K340" s="39"/>
      <c r="L340" s="39"/>
    </row>
    <row r="341" spans="1:12" ht="15" x14ac:dyDescent="0.4">
      <c r="A341" s="278" t="s">
        <v>509</v>
      </c>
      <c r="B341" s="144">
        <v>2021</v>
      </c>
      <c r="C341" s="199" t="s">
        <v>74</v>
      </c>
      <c r="D341" s="52"/>
      <c r="E341" s="52"/>
      <c r="F341" s="41"/>
      <c r="G341" s="44" t="s">
        <v>11</v>
      </c>
      <c r="H341" s="43"/>
      <c r="I341" s="39"/>
      <c r="J341" s="39"/>
      <c r="K341" s="39"/>
      <c r="L341" s="39"/>
    </row>
    <row r="342" spans="1:12" ht="15" x14ac:dyDescent="0.4">
      <c r="A342" s="278" t="s">
        <v>509</v>
      </c>
      <c r="B342" s="144">
        <v>2021</v>
      </c>
      <c r="C342" s="199" t="s">
        <v>75</v>
      </c>
      <c r="D342" s="52"/>
      <c r="E342" s="52"/>
      <c r="F342" s="41"/>
      <c r="G342" s="44" t="s">
        <v>11</v>
      </c>
      <c r="H342" s="43"/>
      <c r="I342" s="39"/>
      <c r="J342" s="39"/>
      <c r="K342" s="39"/>
      <c r="L342" s="39"/>
    </row>
    <row r="343" spans="1:12" ht="15" x14ac:dyDescent="0.4">
      <c r="A343" s="278" t="s">
        <v>509</v>
      </c>
      <c r="B343" s="144">
        <v>2021</v>
      </c>
      <c r="C343" s="199" t="s">
        <v>76</v>
      </c>
      <c r="D343" s="52"/>
      <c r="E343" s="52"/>
      <c r="F343" s="41"/>
      <c r="G343" s="44" t="s">
        <v>11</v>
      </c>
      <c r="H343" s="43"/>
      <c r="I343" s="39"/>
      <c r="J343" s="39"/>
      <c r="K343" s="39"/>
      <c r="L343" s="39"/>
    </row>
    <row r="344" spans="1:12" ht="15" x14ac:dyDescent="0.4">
      <c r="A344" s="278" t="s">
        <v>509</v>
      </c>
      <c r="B344" s="144">
        <v>2021</v>
      </c>
      <c r="C344" s="199" t="s">
        <v>77</v>
      </c>
      <c r="D344" s="52"/>
      <c r="E344" s="52"/>
      <c r="F344" s="41"/>
      <c r="G344" s="44" t="s">
        <v>11</v>
      </c>
      <c r="H344" s="43"/>
      <c r="I344" s="39"/>
      <c r="J344" s="39"/>
      <c r="K344" s="39"/>
      <c r="L344" s="39"/>
    </row>
    <row r="345" spans="1:12" ht="15" x14ac:dyDescent="0.4">
      <c r="A345" s="278" t="s">
        <v>509</v>
      </c>
      <c r="B345" s="144">
        <v>2021</v>
      </c>
      <c r="C345" s="199" t="s">
        <v>78</v>
      </c>
      <c r="D345" s="52"/>
      <c r="E345" s="52"/>
      <c r="F345" s="41"/>
      <c r="G345" s="44" t="s">
        <v>11</v>
      </c>
      <c r="H345" s="43"/>
      <c r="I345" s="39"/>
      <c r="J345" s="39"/>
      <c r="K345" s="39"/>
      <c r="L345" s="39"/>
    </row>
    <row r="346" spans="1:12" ht="15" x14ac:dyDescent="0.4">
      <c r="A346" s="278" t="s">
        <v>509</v>
      </c>
      <c r="B346" s="144">
        <v>2021</v>
      </c>
      <c r="C346" s="199" t="s">
        <v>79</v>
      </c>
      <c r="D346" s="52"/>
      <c r="E346" s="52"/>
      <c r="F346" s="41"/>
      <c r="G346" s="44" t="s">
        <v>11</v>
      </c>
      <c r="H346" s="43"/>
      <c r="I346" s="39"/>
      <c r="J346" s="39"/>
      <c r="K346" s="39"/>
      <c r="L346" s="39"/>
    </row>
    <row r="347" spans="1:12" ht="15" x14ac:dyDescent="0.4">
      <c r="A347" s="278" t="s">
        <v>509</v>
      </c>
      <c r="B347" s="144">
        <v>2021</v>
      </c>
      <c r="C347" s="199" t="s">
        <v>80</v>
      </c>
      <c r="D347" s="52"/>
      <c r="E347" s="52"/>
      <c r="F347" s="41"/>
      <c r="G347" s="44" t="s">
        <v>11</v>
      </c>
      <c r="H347" s="43"/>
      <c r="I347" s="39"/>
      <c r="J347" s="39"/>
      <c r="K347" s="39"/>
      <c r="L347" s="39"/>
    </row>
    <row r="348" spans="1:12" ht="15" x14ac:dyDescent="0.4">
      <c r="A348" s="278" t="s">
        <v>509</v>
      </c>
      <c r="B348" s="144">
        <v>2021</v>
      </c>
      <c r="C348" s="199" t="s">
        <v>82</v>
      </c>
      <c r="D348" s="52"/>
      <c r="E348" s="52"/>
      <c r="F348" s="41"/>
      <c r="G348" s="44" t="s">
        <v>11</v>
      </c>
      <c r="H348" s="43"/>
      <c r="I348" s="39"/>
      <c r="J348" s="39"/>
      <c r="K348" s="39"/>
      <c r="L348" s="39"/>
    </row>
    <row r="349" spans="1:12" ht="15" x14ac:dyDescent="0.4">
      <c r="A349" s="278" t="s">
        <v>509</v>
      </c>
      <c r="B349" s="144">
        <v>2021</v>
      </c>
      <c r="C349" s="199"/>
      <c r="D349" s="1037"/>
      <c r="E349" s="1037"/>
      <c r="F349" s="1038"/>
      <c r="G349" s="44"/>
      <c r="H349" s="43"/>
      <c r="I349" s="39"/>
      <c r="J349" s="1039"/>
      <c r="K349" s="1040"/>
      <c r="L349" s="39"/>
    </row>
    <row r="350" spans="1:12" ht="15" x14ac:dyDescent="0.4">
      <c r="A350" s="278" t="s">
        <v>546</v>
      </c>
      <c r="B350" s="144">
        <v>2021</v>
      </c>
      <c r="C350" s="275" t="s">
        <v>68</v>
      </c>
      <c r="D350" s="291"/>
      <c r="E350" s="291"/>
      <c r="F350" s="285"/>
      <c r="G350" s="260" t="s">
        <v>10</v>
      </c>
      <c r="H350" s="292">
        <v>536473.8088</v>
      </c>
      <c r="I350" s="260" t="s">
        <v>66</v>
      </c>
      <c r="J350" s="285"/>
      <c r="K350" s="284"/>
      <c r="L350" s="293"/>
    </row>
    <row r="351" spans="1:12" ht="15" x14ac:dyDescent="0.4">
      <c r="A351" s="278" t="s">
        <v>546</v>
      </c>
      <c r="B351" s="144">
        <v>2021</v>
      </c>
      <c r="C351" s="199" t="s">
        <v>69</v>
      </c>
      <c r="D351" s="52"/>
      <c r="E351" s="52"/>
      <c r="F351" s="34"/>
      <c r="G351" s="44" t="s">
        <v>10</v>
      </c>
      <c r="H351" s="290"/>
      <c r="I351" s="39"/>
      <c r="J351" s="34"/>
      <c r="K351" s="34"/>
      <c r="L351" s="34"/>
    </row>
    <row r="352" spans="1:12" ht="15" x14ac:dyDescent="0.4">
      <c r="A352" s="278" t="s">
        <v>546</v>
      </c>
      <c r="B352" s="144">
        <v>2021</v>
      </c>
      <c r="C352" s="199" t="s">
        <v>70</v>
      </c>
      <c r="D352" s="52"/>
      <c r="E352" s="52"/>
      <c r="F352" s="34"/>
      <c r="G352" s="44" t="s">
        <v>10</v>
      </c>
      <c r="H352" s="290"/>
      <c r="I352" s="39"/>
      <c r="J352" s="34"/>
      <c r="K352" s="34"/>
      <c r="L352" s="34"/>
    </row>
    <row r="353" spans="1:12" ht="15" x14ac:dyDescent="0.4">
      <c r="A353" s="278" t="s">
        <v>546</v>
      </c>
      <c r="B353" s="144">
        <v>2021</v>
      </c>
      <c r="C353" s="199" t="s">
        <v>71</v>
      </c>
      <c r="D353" s="52"/>
      <c r="E353" s="52"/>
      <c r="F353" s="34"/>
      <c r="G353" s="44" t="s">
        <v>10</v>
      </c>
      <c r="H353" s="290"/>
      <c r="I353" s="39"/>
      <c r="J353" s="34"/>
      <c r="K353" s="34"/>
      <c r="L353" s="34"/>
    </row>
    <row r="354" spans="1:12" ht="15" x14ac:dyDescent="0.4">
      <c r="A354" s="278" t="s">
        <v>546</v>
      </c>
      <c r="B354" s="144">
        <v>2021</v>
      </c>
      <c r="C354" s="199" t="s">
        <v>72</v>
      </c>
      <c r="D354" s="52"/>
      <c r="E354" s="52"/>
      <c r="F354" s="34"/>
      <c r="G354" s="44" t="s">
        <v>10</v>
      </c>
      <c r="H354" s="290"/>
      <c r="I354" s="39"/>
      <c r="J354" s="34"/>
      <c r="K354" s="34"/>
      <c r="L354" s="34"/>
    </row>
    <row r="355" spans="1:12" ht="15" x14ac:dyDescent="0.4">
      <c r="A355" s="278" t="s">
        <v>546</v>
      </c>
      <c r="B355" s="144">
        <v>2021</v>
      </c>
      <c r="C355" s="199" t="s">
        <v>73</v>
      </c>
      <c r="D355" s="52"/>
      <c r="E355" s="52"/>
      <c r="F355" s="34"/>
      <c r="G355" s="44" t="s">
        <v>10</v>
      </c>
      <c r="H355" s="290"/>
      <c r="I355" s="39"/>
      <c r="J355" s="34"/>
      <c r="K355" s="34"/>
      <c r="L355" s="34"/>
    </row>
    <row r="356" spans="1:12" ht="15" x14ac:dyDescent="0.4">
      <c r="A356" s="278" t="s">
        <v>546</v>
      </c>
      <c r="B356" s="144">
        <v>2021</v>
      </c>
      <c r="C356" s="199" t="s">
        <v>74</v>
      </c>
      <c r="D356" s="52"/>
      <c r="E356" s="52"/>
      <c r="F356" s="34"/>
      <c r="G356" s="44" t="s">
        <v>10</v>
      </c>
      <c r="H356" s="290">
        <v>583112.42000000004</v>
      </c>
      <c r="I356" s="44" t="s">
        <v>66</v>
      </c>
      <c r="J356" s="34"/>
      <c r="K356" s="34"/>
      <c r="L356" s="34"/>
    </row>
    <row r="357" spans="1:12" ht="15" x14ac:dyDescent="0.4">
      <c r="A357" s="278" t="s">
        <v>546</v>
      </c>
      <c r="B357" s="144">
        <v>2021</v>
      </c>
      <c r="C357" s="199" t="s">
        <v>75</v>
      </c>
      <c r="D357" s="52"/>
      <c r="E357" s="52"/>
      <c r="F357" s="34"/>
      <c r="G357" s="44" t="s">
        <v>10</v>
      </c>
      <c r="H357" s="290"/>
      <c r="I357" s="39"/>
      <c r="J357" s="34"/>
      <c r="K357" s="34"/>
      <c r="L357" s="34"/>
    </row>
    <row r="358" spans="1:12" ht="15" x14ac:dyDescent="0.4">
      <c r="A358" s="278" t="s">
        <v>546</v>
      </c>
      <c r="B358" s="144">
        <v>2021</v>
      </c>
      <c r="C358" s="199" t="s">
        <v>76</v>
      </c>
      <c r="D358" s="52"/>
      <c r="E358" s="52"/>
      <c r="F358" s="34"/>
      <c r="G358" s="44" t="s">
        <v>10</v>
      </c>
      <c r="H358" s="290"/>
      <c r="I358" s="39"/>
      <c r="J358" s="34"/>
      <c r="K358" s="34"/>
      <c r="L358" s="34"/>
    </row>
    <row r="359" spans="1:12" ht="15" x14ac:dyDescent="0.4">
      <c r="A359" s="278" t="s">
        <v>546</v>
      </c>
      <c r="B359" s="144">
        <v>2021</v>
      </c>
      <c r="C359" s="199" t="s">
        <v>77</v>
      </c>
      <c r="D359" s="52"/>
      <c r="E359" s="52"/>
      <c r="F359" s="47"/>
      <c r="G359" s="44" t="s">
        <v>10</v>
      </c>
      <c r="H359" s="290">
        <v>7049624.1911999993</v>
      </c>
      <c r="I359" s="44" t="s">
        <v>66</v>
      </c>
      <c r="J359" s="34"/>
      <c r="K359" s="34"/>
      <c r="L359" s="34"/>
    </row>
    <row r="360" spans="1:12" ht="15" x14ac:dyDescent="0.4">
      <c r="A360" s="278" t="s">
        <v>546</v>
      </c>
      <c r="B360" s="144">
        <v>2021</v>
      </c>
      <c r="C360" s="199" t="s">
        <v>78</v>
      </c>
      <c r="D360" s="52"/>
      <c r="E360" s="52"/>
      <c r="F360" s="47"/>
      <c r="G360" s="44" t="s">
        <v>10</v>
      </c>
      <c r="H360" s="290">
        <v>386682.12449999998</v>
      </c>
      <c r="I360" s="44" t="s">
        <v>66</v>
      </c>
      <c r="J360" s="34"/>
      <c r="K360" s="34"/>
      <c r="L360" s="34"/>
    </row>
    <row r="361" spans="1:12" ht="15" x14ac:dyDescent="0.4">
      <c r="A361" s="278" t="s">
        <v>546</v>
      </c>
      <c r="B361" s="144">
        <v>2021</v>
      </c>
      <c r="C361" s="199" t="s">
        <v>79</v>
      </c>
      <c r="D361" s="52"/>
      <c r="E361" s="52"/>
      <c r="F361" s="47"/>
      <c r="G361" s="44" t="s">
        <v>10</v>
      </c>
      <c r="H361" s="290">
        <v>2901711.8155541955</v>
      </c>
      <c r="I361" s="44" t="s">
        <v>66</v>
      </c>
      <c r="J361" s="34"/>
      <c r="K361" s="34"/>
      <c r="L361" s="34"/>
    </row>
    <row r="362" spans="1:12" ht="15" x14ac:dyDescent="0.4">
      <c r="A362" s="278" t="s">
        <v>546</v>
      </c>
      <c r="B362" s="144">
        <v>2021</v>
      </c>
      <c r="C362" s="199" t="s">
        <v>80</v>
      </c>
      <c r="D362" s="52"/>
      <c r="E362" s="52"/>
      <c r="F362" s="47"/>
      <c r="G362" s="44" t="s">
        <v>10</v>
      </c>
      <c r="H362" s="290">
        <v>-2.0000021904706955E-3</v>
      </c>
      <c r="I362" s="44" t="s">
        <v>66</v>
      </c>
      <c r="J362" s="34"/>
      <c r="K362" s="34"/>
      <c r="L362" s="34"/>
    </row>
    <row r="363" spans="1:12" ht="15" x14ac:dyDescent="0.4">
      <c r="A363" s="278" t="s">
        <v>546</v>
      </c>
      <c r="B363" s="144">
        <v>2021</v>
      </c>
      <c r="C363" s="199" t="s">
        <v>81</v>
      </c>
      <c r="D363" s="52"/>
      <c r="E363" s="52"/>
      <c r="F363" s="47"/>
      <c r="G363" s="44" t="s">
        <v>10</v>
      </c>
      <c r="H363" s="290">
        <v>242259.43756574593</v>
      </c>
      <c r="I363" s="44" t="s">
        <v>66</v>
      </c>
      <c r="J363" s="34"/>
      <c r="K363" s="34"/>
      <c r="L363" s="34"/>
    </row>
    <row r="364" spans="1:12" ht="15" x14ac:dyDescent="0.4">
      <c r="A364" s="278" t="s">
        <v>546</v>
      </c>
      <c r="B364" s="144">
        <v>2021</v>
      </c>
      <c r="C364" s="199" t="s">
        <v>68</v>
      </c>
      <c r="D364" s="52"/>
      <c r="E364" s="52"/>
      <c r="F364" s="47"/>
      <c r="G364" s="44" t="s">
        <v>11</v>
      </c>
      <c r="H364" s="43"/>
      <c r="I364" s="39"/>
      <c r="J364" s="34"/>
      <c r="K364" s="34"/>
      <c r="L364" s="34"/>
    </row>
    <row r="365" spans="1:12" ht="15" x14ac:dyDescent="0.4">
      <c r="A365" s="278" t="s">
        <v>546</v>
      </c>
      <c r="B365" s="144">
        <v>2021</v>
      </c>
      <c r="C365" s="199" t="s">
        <v>69</v>
      </c>
      <c r="D365" s="52"/>
      <c r="E365" s="52"/>
      <c r="F365" s="47"/>
      <c r="G365" s="44" t="s">
        <v>11</v>
      </c>
      <c r="H365" s="43">
        <v>9490398763</v>
      </c>
      <c r="I365" s="44" t="s">
        <v>66</v>
      </c>
      <c r="J365" s="34"/>
      <c r="K365" s="34"/>
      <c r="L365" s="34"/>
    </row>
    <row r="366" spans="1:12" ht="15" x14ac:dyDescent="0.4">
      <c r="A366" s="278" t="s">
        <v>546</v>
      </c>
      <c r="B366" s="144">
        <v>2021</v>
      </c>
      <c r="C366" s="199" t="s">
        <v>70</v>
      </c>
      <c r="D366" s="52"/>
      <c r="E366" s="52"/>
      <c r="F366" s="47"/>
      <c r="G366" s="44" t="s">
        <v>11</v>
      </c>
      <c r="H366" s="43">
        <v>13138008574</v>
      </c>
      <c r="I366" s="44" t="s">
        <v>66</v>
      </c>
      <c r="J366" s="34"/>
      <c r="K366" s="34"/>
      <c r="L366" s="34"/>
    </row>
    <row r="367" spans="1:12" ht="15" x14ac:dyDescent="0.4">
      <c r="A367" s="278" t="s">
        <v>546</v>
      </c>
      <c r="B367" s="144">
        <v>2021</v>
      </c>
      <c r="C367" s="199" t="s">
        <v>71</v>
      </c>
      <c r="D367" s="52"/>
      <c r="E367" s="52"/>
      <c r="F367" s="47"/>
      <c r="G367" s="44" t="s">
        <v>11</v>
      </c>
      <c r="H367" s="43">
        <v>13228906872</v>
      </c>
      <c r="I367" s="44" t="s">
        <v>66</v>
      </c>
      <c r="J367" s="34"/>
      <c r="K367" s="34"/>
      <c r="L367" s="34"/>
    </row>
    <row r="368" spans="1:12" ht="15" x14ac:dyDescent="0.4">
      <c r="A368" s="278" t="s">
        <v>546</v>
      </c>
      <c r="B368" s="144">
        <v>2021</v>
      </c>
      <c r="C368" s="199" t="s">
        <v>72</v>
      </c>
      <c r="D368" s="52"/>
      <c r="E368" s="52"/>
      <c r="F368" s="47"/>
      <c r="G368" s="44" t="s">
        <v>11</v>
      </c>
      <c r="H368" s="43"/>
      <c r="I368" s="39"/>
      <c r="J368" s="34"/>
      <c r="K368" s="34"/>
      <c r="L368" s="34"/>
    </row>
    <row r="369" spans="1:12" ht="15" x14ac:dyDescent="0.4">
      <c r="A369" s="278" t="s">
        <v>546</v>
      </c>
      <c r="B369" s="144">
        <v>2021</v>
      </c>
      <c r="C369" s="199" t="s">
        <v>73</v>
      </c>
      <c r="D369" s="52"/>
      <c r="E369" s="52"/>
      <c r="F369" s="47"/>
      <c r="G369" s="44" t="s">
        <v>11</v>
      </c>
      <c r="H369" s="43">
        <f>'[15]V. Informasi CSR_2021'!H354</f>
        <v>0</v>
      </c>
      <c r="I369" s="44" t="s">
        <v>86</v>
      </c>
      <c r="J369" s="34"/>
      <c r="K369" s="34"/>
      <c r="L369" s="34"/>
    </row>
    <row r="370" spans="1:12" ht="15" x14ac:dyDescent="0.4">
      <c r="A370" s="278" t="s">
        <v>546</v>
      </c>
      <c r="B370" s="144">
        <v>2021</v>
      </c>
      <c r="C370" s="199" t="s">
        <v>74</v>
      </c>
      <c r="D370" s="52"/>
      <c r="E370" s="52"/>
      <c r="F370" s="47"/>
      <c r="G370" s="44" t="s">
        <v>11</v>
      </c>
      <c r="H370" s="43"/>
      <c r="I370" s="44"/>
      <c r="J370" s="34"/>
      <c r="K370" s="34"/>
      <c r="L370" s="34"/>
    </row>
    <row r="371" spans="1:12" ht="15" x14ac:dyDescent="0.4">
      <c r="A371" s="278" t="s">
        <v>546</v>
      </c>
      <c r="B371" s="144">
        <v>2021</v>
      </c>
      <c r="C371" s="199" t="s">
        <v>75</v>
      </c>
      <c r="D371" s="52"/>
      <c r="E371" s="52"/>
      <c r="F371" s="47"/>
      <c r="G371" s="44" t="s">
        <v>11</v>
      </c>
      <c r="H371" s="43"/>
      <c r="I371" s="39"/>
      <c r="J371" s="34"/>
      <c r="K371" s="34"/>
      <c r="L371" s="34"/>
    </row>
    <row r="372" spans="1:12" ht="15" x14ac:dyDescent="0.4">
      <c r="A372" s="278" t="s">
        <v>546</v>
      </c>
      <c r="B372" s="144">
        <v>2021</v>
      </c>
      <c r="C372" s="199" t="s">
        <v>76</v>
      </c>
      <c r="D372" s="52"/>
      <c r="E372" s="52"/>
      <c r="F372" s="47"/>
      <c r="G372" s="44" t="s">
        <v>11</v>
      </c>
      <c r="H372" s="43"/>
      <c r="I372" s="39"/>
      <c r="J372" s="34"/>
      <c r="K372" s="34"/>
      <c r="L372" s="34"/>
    </row>
    <row r="373" spans="1:12" ht="15" x14ac:dyDescent="0.4">
      <c r="A373" s="278" t="s">
        <v>546</v>
      </c>
      <c r="B373" s="144">
        <v>2021</v>
      </c>
      <c r="C373" s="199" t="s">
        <v>77</v>
      </c>
      <c r="D373" s="52"/>
      <c r="E373" s="52"/>
      <c r="F373" s="47"/>
      <c r="G373" s="44" t="s">
        <v>11</v>
      </c>
      <c r="H373" s="43"/>
      <c r="I373" s="39"/>
      <c r="J373" s="34"/>
      <c r="K373" s="34"/>
      <c r="L373" s="34"/>
    </row>
    <row r="374" spans="1:12" ht="15" x14ac:dyDescent="0.4">
      <c r="A374" s="278" t="s">
        <v>546</v>
      </c>
      <c r="B374" s="144">
        <v>2021</v>
      </c>
      <c r="C374" s="199" t="s">
        <v>78</v>
      </c>
      <c r="D374" s="52"/>
      <c r="E374" s="52"/>
      <c r="F374" s="47"/>
      <c r="G374" s="44" t="s">
        <v>11</v>
      </c>
      <c r="H374" s="43"/>
      <c r="I374" s="39"/>
      <c r="J374" s="34"/>
      <c r="K374" s="34"/>
      <c r="L374" s="34"/>
    </row>
    <row r="375" spans="1:12" ht="15" x14ac:dyDescent="0.4">
      <c r="A375" s="278" t="s">
        <v>546</v>
      </c>
      <c r="B375" s="144">
        <v>2021</v>
      </c>
      <c r="C375" s="199" t="s">
        <v>79</v>
      </c>
      <c r="D375" s="52"/>
      <c r="E375" s="52"/>
      <c r="F375" s="47"/>
      <c r="G375" s="44" t="s">
        <v>11</v>
      </c>
      <c r="H375" s="43"/>
      <c r="I375" s="39"/>
      <c r="J375" s="34"/>
      <c r="K375" s="34"/>
      <c r="L375" s="34"/>
    </row>
    <row r="376" spans="1:12" ht="15" x14ac:dyDescent="0.4">
      <c r="A376" s="278" t="s">
        <v>546</v>
      </c>
      <c r="B376" s="144">
        <v>2021</v>
      </c>
      <c r="C376" s="199" t="s">
        <v>80</v>
      </c>
      <c r="D376" s="52"/>
      <c r="E376" s="52"/>
      <c r="F376" s="47"/>
      <c r="G376" s="44" t="s">
        <v>11</v>
      </c>
      <c r="H376" s="43"/>
      <c r="I376" s="39"/>
      <c r="J376" s="34"/>
      <c r="K376" s="34"/>
      <c r="L376" s="34"/>
    </row>
    <row r="377" spans="1:12" ht="15" x14ac:dyDescent="0.4">
      <c r="A377" s="278" t="s">
        <v>546</v>
      </c>
      <c r="B377" s="144">
        <v>2021</v>
      </c>
      <c r="C377" s="199" t="s">
        <v>82</v>
      </c>
      <c r="D377" s="52"/>
      <c r="E377" s="52"/>
      <c r="F377" s="47"/>
      <c r="G377" s="44" t="s">
        <v>11</v>
      </c>
      <c r="H377" s="43"/>
      <c r="I377" s="39"/>
      <c r="J377" s="34"/>
      <c r="K377" s="34"/>
      <c r="L377" s="34"/>
    </row>
    <row r="378" spans="1:12" ht="15" x14ac:dyDescent="0.4">
      <c r="A378" s="278" t="s">
        <v>546</v>
      </c>
      <c r="B378" s="144">
        <v>2021</v>
      </c>
      <c r="C378" s="1042"/>
      <c r="D378" s="52"/>
      <c r="E378" s="52"/>
      <c r="F378" s="47"/>
      <c r="G378" s="44"/>
      <c r="H378" s="43"/>
      <c r="I378" s="39"/>
      <c r="J378" s="34"/>
      <c r="K378" s="34"/>
      <c r="L378" s="34"/>
    </row>
    <row r="379" spans="1:12" ht="28.5" customHeight="1" x14ac:dyDescent="0.4">
      <c r="A379" s="1041" t="s">
        <v>571</v>
      </c>
      <c r="B379" s="144">
        <v>2021</v>
      </c>
      <c r="C379" s="294" t="s">
        <v>68</v>
      </c>
      <c r="D379" s="283"/>
      <c r="E379" s="283"/>
      <c r="F379" s="262"/>
      <c r="G379" s="260" t="s">
        <v>10</v>
      </c>
      <c r="H379" s="261">
        <v>14309476.82</v>
      </c>
      <c r="I379" s="260" t="s">
        <v>66</v>
      </c>
      <c r="J379" s="262"/>
      <c r="K379" s="262"/>
      <c r="L379" s="262"/>
    </row>
    <row r="380" spans="1:12" ht="15" x14ac:dyDescent="0.4">
      <c r="A380" s="1041" t="s">
        <v>571</v>
      </c>
      <c r="B380" s="144">
        <v>2021</v>
      </c>
      <c r="C380" s="46" t="s">
        <v>69</v>
      </c>
      <c r="D380" s="52"/>
      <c r="E380" s="52"/>
      <c r="F380" s="39"/>
      <c r="G380" s="44" t="s">
        <v>10</v>
      </c>
      <c r="H380" s="42"/>
      <c r="I380" s="44"/>
      <c r="J380" s="39"/>
      <c r="K380" s="39"/>
      <c r="L380" s="39"/>
    </row>
    <row r="381" spans="1:12" ht="15" x14ac:dyDescent="0.4">
      <c r="A381" s="1041" t="s">
        <v>571</v>
      </c>
      <c r="B381" s="144">
        <v>2021</v>
      </c>
      <c r="C381" s="46" t="s">
        <v>70</v>
      </c>
      <c r="D381" s="52"/>
      <c r="E381" s="52"/>
      <c r="F381" s="39"/>
      <c r="G381" s="44" t="s">
        <v>10</v>
      </c>
      <c r="H381" s="42"/>
      <c r="I381" s="44"/>
      <c r="J381" s="39"/>
      <c r="K381" s="39"/>
      <c r="L381" s="39"/>
    </row>
    <row r="382" spans="1:12" ht="15" x14ac:dyDescent="0.4">
      <c r="A382" s="1041" t="s">
        <v>571</v>
      </c>
      <c r="B382" s="144">
        <v>2021</v>
      </c>
      <c r="C382" s="46" t="s">
        <v>71</v>
      </c>
      <c r="D382" s="52"/>
      <c r="E382" s="52"/>
      <c r="F382" s="39"/>
      <c r="G382" s="44" t="s">
        <v>10</v>
      </c>
      <c r="H382" s="42"/>
      <c r="I382" s="44"/>
      <c r="J382" s="39"/>
      <c r="K382" s="39"/>
      <c r="L382" s="39"/>
    </row>
    <row r="383" spans="1:12" ht="15" x14ac:dyDescent="0.4">
      <c r="A383" s="1041" t="s">
        <v>571</v>
      </c>
      <c r="B383" s="144">
        <v>2021</v>
      </c>
      <c r="C383" s="46" t="s">
        <v>72</v>
      </c>
      <c r="D383" s="52"/>
      <c r="E383" s="52"/>
      <c r="F383" s="39"/>
      <c r="G383" s="44" t="s">
        <v>10</v>
      </c>
      <c r="H383" s="42"/>
      <c r="I383" s="44"/>
      <c r="J383" s="39"/>
      <c r="K383" s="39"/>
      <c r="L383" s="39"/>
    </row>
    <row r="384" spans="1:12" ht="15" x14ac:dyDescent="0.4">
      <c r="A384" s="1041" t="s">
        <v>571</v>
      </c>
      <c r="B384" s="144">
        <v>2021</v>
      </c>
      <c r="C384" s="46" t="s">
        <v>73</v>
      </c>
      <c r="D384" s="52"/>
      <c r="E384" s="52"/>
      <c r="F384" s="39"/>
      <c r="G384" s="44" t="s">
        <v>10</v>
      </c>
      <c r="H384" s="42"/>
      <c r="I384" s="44"/>
      <c r="J384" s="39"/>
      <c r="K384" s="39"/>
      <c r="L384" s="39"/>
    </row>
    <row r="385" spans="1:12" ht="15" x14ac:dyDescent="0.4">
      <c r="A385" s="1041" t="s">
        <v>571</v>
      </c>
      <c r="B385" s="144">
        <v>2021</v>
      </c>
      <c r="C385" s="46" t="s">
        <v>74</v>
      </c>
      <c r="D385" s="52"/>
      <c r="E385" s="52"/>
      <c r="F385" s="39"/>
      <c r="G385" s="44" t="s">
        <v>10</v>
      </c>
      <c r="H385" s="42">
        <v>2585173.3199999998</v>
      </c>
      <c r="I385" s="44" t="s">
        <v>66</v>
      </c>
      <c r="J385" s="39"/>
      <c r="K385" s="39"/>
      <c r="L385" s="39"/>
    </row>
    <row r="386" spans="1:12" ht="15" x14ac:dyDescent="0.4">
      <c r="A386" s="1041" t="s">
        <v>571</v>
      </c>
      <c r="B386" s="144">
        <v>2021</v>
      </c>
      <c r="C386" s="46" t="s">
        <v>75</v>
      </c>
      <c r="D386" s="52"/>
      <c r="E386" s="52"/>
      <c r="F386" s="39"/>
      <c r="G386" s="44" t="s">
        <v>10</v>
      </c>
      <c r="H386" s="42"/>
      <c r="I386" s="44"/>
      <c r="J386" s="39"/>
      <c r="K386" s="39"/>
      <c r="L386" s="39"/>
    </row>
    <row r="387" spans="1:12" ht="15" x14ac:dyDescent="0.4">
      <c r="A387" s="1041" t="s">
        <v>571</v>
      </c>
      <c r="B387" s="144">
        <v>2021</v>
      </c>
      <c r="C387" s="46" t="s">
        <v>76</v>
      </c>
      <c r="D387" s="52"/>
      <c r="E387" s="52"/>
      <c r="F387" s="39"/>
      <c r="G387" s="44" t="s">
        <v>10</v>
      </c>
      <c r="H387" s="42"/>
      <c r="I387" s="44"/>
      <c r="J387" s="39"/>
      <c r="K387" s="39"/>
      <c r="L387" s="39"/>
    </row>
    <row r="388" spans="1:12" ht="15" x14ac:dyDescent="0.4">
      <c r="A388" s="1041" t="s">
        <v>571</v>
      </c>
      <c r="B388" s="144">
        <v>2021</v>
      </c>
      <c r="C388" s="46" t="s">
        <v>77</v>
      </c>
      <c r="D388" s="52"/>
      <c r="E388" s="52"/>
      <c r="F388" s="41"/>
      <c r="G388" s="44" t="s">
        <v>10</v>
      </c>
      <c r="H388" s="42"/>
      <c r="I388" s="44"/>
      <c r="J388" s="39"/>
      <c r="K388" s="39"/>
      <c r="L388" s="39"/>
    </row>
    <row r="389" spans="1:12" ht="15" x14ac:dyDescent="0.4">
      <c r="A389" s="1041" t="s">
        <v>571</v>
      </c>
      <c r="B389" s="144">
        <v>2021</v>
      </c>
      <c r="C389" s="46" t="s">
        <v>78</v>
      </c>
      <c r="D389" s="52"/>
      <c r="E389" s="52"/>
      <c r="F389" s="41"/>
      <c r="G389" s="44" t="s">
        <v>10</v>
      </c>
      <c r="H389" s="42">
        <v>14981503.310000002</v>
      </c>
      <c r="I389" s="44" t="s">
        <v>66</v>
      </c>
      <c r="J389" s="39"/>
      <c r="K389" s="39"/>
      <c r="L389" s="39"/>
    </row>
    <row r="390" spans="1:12" ht="15" x14ac:dyDescent="0.4">
      <c r="A390" s="1041" t="s">
        <v>571</v>
      </c>
      <c r="B390" s="144">
        <v>2021</v>
      </c>
      <c r="C390" s="46" t="s">
        <v>79</v>
      </c>
      <c r="D390" s="52"/>
      <c r="E390" s="52"/>
      <c r="F390" s="41"/>
      <c r="G390" s="44" t="s">
        <v>10</v>
      </c>
      <c r="H390" s="42"/>
      <c r="I390" s="44"/>
      <c r="J390" s="39"/>
      <c r="K390" s="39"/>
      <c r="L390" s="39"/>
    </row>
    <row r="391" spans="1:12" ht="15" x14ac:dyDescent="0.4">
      <c r="A391" s="1041" t="s">
        <v>571</v>
      </c>
      <c r="B391" s="144">
        <v>2021</v>
      </c>
      <c r="C391" s="46" t="s">
        <v>80</v>
      </c>
      <c r="D391" s="52"/>
      <c r="E391" s="52"/>
      <c r="F391" s="41"/>
      <c r="G391" s="44" t="s">
        <v>10</v>
      </c>
      <c r="H391" s="42">
        <v>-3005277.7312499881</v>
      </c>
      <c r="I391" s="44" t="s">
        <v>66</v>
      </c>
      <c r="J391" s="39"/>
      <c r="K391" s="39"/>
      <c r="L391" s="39"/>
    </row>
    <row r="392" spans="1:12" ht="15" x14ac:dyDescent="0.4">
      <c r="A392" s="1041" t="s">
        <v>571</v>
      </c>
      <c r="B392" s="144">
        <v>2021</v>
      </c>
      <c r="C392" s="46" t="s">
        <v>81</v>
      </c>
      <c r="D392" s="52"/>
      <c r="E392" s="52"/>
      <c r="F392" s="41"/>
      <c r="G392" s="44" t="s">
        <v>10</v>
      </c>
      <c r="H392" s="42"/>
      <c r="I392" s="44"/>
      <c r="J392" s="39"/>
      <c r="K392" s="39"/>
      <c r="L392" s="39"/>
    </row>
    <row r="393" spans="1:12" ht="15" x14ac:dyDescent="0.4">
      <c r="A393" s="1041" t="s">
        <v>571</v>
      </c>
      <c r="B393" s="144">
        <v>2021</v>
      </c>
      <c r="C393" s="45" t="s">
        <v>68</v>
      </c>
      <c r="D393" s="52"/>
      <c r="E393" s="52"/>
      <c r="F393" s="41"/>
      <c r="G393" s="44" t="s">
        <v>11</v>
      </c>
      <c r="H393" s="226"/>
      <c r="I393" s="44"/>
      <c r="J393" s="39"/>
      <c r="K393" s="39"/>
      <c r="L393" s="39"/>
    </row>
    <row r="394" spans="1:12" ht="15" x14ac:dyDescent="0.4">
      <c r="A394" s="1041" t="s">
        <v>571</v>
      </c>
      <c r="B394" s="144">
        <v>2021</v>
      </c>
      <c r="C394" s="46" t="s">
        <v>69</v>
      </c>
      <c r="D394" s="52"/>
      <c r="E394" s="52"/>
      <c r="F394" s="41"/>
      <c r="G394" s="44" t="s">
        <v>11</v>
      </c>
      <c r="H394" s="226">
        <v>34105772480</v>
      </c>
      <c r="I394" s="44" t="s">
        <v>66</v>
      </c>
      <c r="J394" s="39"/>
      <c r="K394" s="39"/>
      <c r="L394" s="39"/>
    </row>
    <row r="395" spans="1:12" ht="15" x14ac:dyDescent="0.4">
      <c r="A395" s="1041" t="s">
        <v>571</v>
      </c>
      <c r="B395" s="144">
        <v>2021</v>
      </c>
      <c r="C395" s="46" t="s">
        <v>70</v>
      </c>
      <c r="D395" s="52"/>
      <c r="E395" s="52"/>
      <c r="F395" s="41"/>
      <c r="G395" s="44" t="s">
        <v>11</v>
      </c>
      <c r="H395" s="226">
        <v>60168390797</v>
      </c>
      <c r="I395" s="44" t="s">
        <v>66</v>
      </c>
      <c r="J395" s="39"/>
      <c r="K395" s="39"/>
      <c r="L395" s="39"/>
    </row>
    <row r="396" spans="1:12" ht="15" x14ac:dyDescent="0.4">
      <c r="A396" s="1041" t="s">
        <v>571</v>
      </c>
      <c r="B396" s="144">
        <v>2021</v>
      </c>
      <c r="C396" s="46" t="s">
        <v>71</v>
      </c>
      <c r="D396" s="52"/>
      <c r="E396" s="52"/>
      <c r="F396" s="41"/>
      <c r="G396" s="44" t="s">
        <v>11</v>
      </c>
      <c r="H396" s="226">
        <v>38371784424</v>
      </c>
      <c r="I396" s="44" t="s">
        <v>66</v>
      </c>
      <c r="J396" s="39"/>
      <c r="K396" s="39"/>
      <c r="L396" s="39"/>
    </row>
    <row r="397" spans="1:12" ht="15" x14ac:dyDescent="0.4">
      <c r="A397" s="1041" t="s">
        <v>571</v>
      </c>
      <c r="B397" s="144">
        <v>2021</v>
      </c>
      <c r="C397" s="46" t="s">
        <v>72</v>
      </c>
      <c r="D397" s="52"/>
      <c r="E397" s="52"/>
      <c r="F397" s="41"/>
      <c r="G397" s="44" t="s">
        <v>11</v>
      </c>
      <c r="H397" s="226"/>
      <c r="I397" s="44"/>
      <c r="J397" s="39"/>
      <c r="K397" s="39"/>
      <c r="L397" s="39"/>
    </row>
    <row r="398" spans="1:12" ht="15" x14ac:dyDescent="0.4">
      <c r="A398" s="1041" t="s">
        <v>571</v>
      </c>
      <c r="B398" s="144">
        <v>2021</v>
      </c>
      <c r="C398" s="46" t="s">
        <v>73</v>
      </c>
      <c r="D398" s="52"/>
      <c r="E398" s="52"/>
      <c r="F398" s="41"/>
      <c r="G398" s="44" t="s">
        <v>11</v>
      </c>
      <c r="H398" s="226">
        <f>'[16]V. Informasi CSR_2021'!H377</f>
        <v>0</v>
      </c>
      <c r="I398" s="44" t="s">
        <v>86</v>
      </c>
      <c r="J398" s="39"/>
      <c r="K398" s="39"/>
      <c r="L398" s="39"/>
    </row>
    <row r="399" spans="1:12" ht="15" x14ac:dyDescent="0.4">
      <c r="A399" s="1041" t="s">
        <v>571</v>
      </c>
      <c r="B399" s="144">
        <v>2021</v>
      </c>
      <c r="C399" s="46" t="s">
        <v>74</v>
      </c>
      <c r="D399" s="52"/>
      <c r="E399" s="52"/>
      <c r="F399" s="41"/>
      <c r="G399" s="44" t="s">
        <v>11</v>
      </c>
      <c r="H399" s="226"/>
      <c r="I399" s="44"/>
      <c r="J399" s="39"/>
      <c r="K399" s="39"/>
      <c r="L399" s="39"/>
    </row>
    <row r="400" spans="1:12" ht="15" x14ac:dyDescent="0.4">
      <c r="A400" s="1041" t="s">
        <v>571</v>
      </c>
      <c r="B400" s="144">
        <v>2021</v>
      </c>
      <c r="C400" s="46" t="s">
        <v>75</v>
      </c>
      <c r="D400" s="52"/>
      <c r="E400" s="52"/>
      <c r="F400" s="41"/>
      <c r="G400" s="44" t="s">
        <v>11</v>
      </c>
      <c r="H400" s="226"/>
      <c r="I400" s="44"/>
      <c r="J400" s="39"/>
      <c r="K400" s="39"/>
      <c r="L400" s="39"/>
    </row>
    <row r="401" spans="1:12" ht="15" x14ac:dyDescent="0.4">
      <c r="A401" s="1041" t="s">
        <v>571</v>
      </c>
      <c r="B401" s="144">
        <v>2021</v>
      </c>
      <c r="C401" s="46" t="s">
        <v>76</v>
      </c>
      <c r="D401" s="52"/>
      <c r="E401" s="52"/>
      <c r="F401" s="41"/>
      <c r="G401" s="44" t="s">
        <v>11</v>
      </c>
      <c r="H401" s="226"/>
      <c r="I401" s="44"/>
      <c r="J401" s="39"/>
      <c r="K401" s="39"/>
      <c r="L401" s="39"/>
    </row>
    <row r="402" spans="1:12" ht="15" x14ac:dyDescent="0.4">
      <c r="A402" s="1041" t="s">
        <v>571</v>
      </c>
      <c r="B402" s="144">
        <v>2021</v>
      </c>
      <c r="C402" s="46" t="s">
        <v>77</v>
      </c>
      <c r="D402" s="52"/>
      <c r="E402" s="52"/>
      <c r="F402" s="41"/>
      <c r="G402" s="44" t="s">
        <v>11</v>
      </c>
      <c r="H402" s="226"/>
      <c r="I402" s="44"/>
      <c r="J402" s="39"/>
      <c r="K402" s="39"/>
      <c r="L402" s="39"/>
    </row>
    <row r="403" spans="1:12" ht="15" x14ac:dyDescent="0.4">
      <c r="A403" s="1041" t="s">
        <v>571</v>
      </c>
      <c r="B403" s="144">
        <v>2021</v>
      </c>
      <c r="C403" s="46" t="s">
        <v>78</v>
      </c>
      <c r="D403" s="52"/>
      <c r="E403" s="52"/>
      <c r="F403" s="41"/>
      <c r="G403" s="44" t="s">
        <v>11</v>
      </c>
      <c r="H403" s="226"/>
      <c r="I403" s="44"/>
      <c r="J403" s="39"/>
      <c r="K403" s="39"/>
      <c r="L403" s="39"/>
    </row>
    <row r="404" spans="1:12" ht="15" x14ac:dyDescent="0.4">
      <c r="A404" s="1041" t="s">
        <v>571</v>
      </c>
      <c r="B404" s="144">
        <v>2021</v>
      </c>
      <c r="C404" s="46" t="s">
        <v>79</v>
      </c>
      <c r="D404" s="52"/>
      <c r="E404" s="52"/>
      <c r="F404" s="41"/>
      <c r="G404" s="44" t="s">
        <v>11</v>
      </c>
      <c r="H404" s="226"/>
      <c r="I404" s="44"/>
      <c r="J404" s="39"/>
      <c r="K404" s="39"/>
      <c r="L404" s="39"/>
    </row>
    <row r="405" spans="1:12" ht="15" x14ac:dyDescent="0.4">
      <c r="A405" s="1041" t="s">
        <v>571</v>
      </c>
      <c r="B405" s="144">
        <v>2021</v>
      </c>
      <c r="C405" s="46" t="s">
        <v>80</v>
      </c>
      <c r="D405" s="52"/>
      <c r="E405" s="52"/>
      <c r="F405" s="41"/>
      <c r="G405" s="44" t="s">
        <v>11</v>
      </c>
      <c r="H405" s="226"/>
      <c r="I405" s="44"/>
      <c r="J405" s="39"/>
      <c r="K405" s="39"/>
      <c r="L405" s="39"/>
    </row>
    <row r="406" spans="1:12" ht="15" x14ac:dyDescent="0.4">
      <c r="A406" s="1041" t="s">
        <v>571</v>
      </c>
      <c r="B406" s="144">
        <v>2021</v>
      </c>
      <c r="C406" s="46" t="s">
        <v>82</v>
      </c>
      <c r="D406" s="52"/>
      <c r="E406" s="52"/>
      <c r="F406" s="41"/>
      <c r="G406" s="44" t="s">
        <v>11</v>
      </c>
      <c r="H406" s="226"/>
      <c r="I406" s="44"/>
      <c r="J406" s="39"/>
      <c r="K406" s="39"/>
      <c r="L406" s="39"/>
    </row>
    <row r="407" spans="1:12" ht="15" x14ac:dyDescent="0.4">
      <c r="A407" s="1041" t="s">
        <v>571</v>
      </c>
      <c r="B407" s="144">
        <v>2021</v>
      </c>
      <c r="C407" s="46"/>
      <c r="D407" s="52"/>
      <c r="E407" s="52"/>
      <c r="F407" s="41"/>
      <c r="G407" s="44"/>
      <c r="H407" s="226"/>
      <c r="I407" s="44"/>
      <c r="J407" s="39"/>
      <c r="K407" s="39"/>
      <c r="L407" s="39"/>
    </row>
    <row r="408" spans="1:12" ht="15" x14ac:dyDescent="0.4">
      <c r="A408" s="278" t="s">
        <v>590</v>
      </c>
      <c r="B408" s="144">
        <v>2021</v>
      </c>
      <c r="C408" s="1043" t="s">
        <v>68</v>
      </c>
      <c r="D408" s="59"/>
      <c r="E408" s="59"/>
      <c r="F408" s="60"/>
      <c r="G408" s="260" t="s">
        <v>10</v>
      </c>
      <c r="H408" s="62"/>
      <c r="I408" s="60"/>
      <c r="J408" s="60"/>
      <c r="K408" s="60"/>
      <c r="L408" s="60"/>
    </row>
    <row r="409" spans="1:12" ht="15" x14ac:dyDescent="0.4">
      <c r="A409" s="278" t="s">
        <v>590</v>
      </c>
      <c r="B409" s="144">
        <v>2021</v>
      </c>
      <c r="C409" s="1044" t="s">
        <v>69</v>
      </c>
      <c r="D409" s="52"/>
      <c r="E409" s="52"/>
      <c r="F409" s="34"/>
      <c r="G409" s="44" t="s">
        <v>10</v>
      </c>
      <c r="H409" s="33"/>
      <c r="I409" s="34"/>
      <c r="J409" s="34"/>
      <c r="K409" s="34"/>
      <c r="L409" s="34"/>
    </row>
    <row r="410" spans="1:12" ht="15" x14ac:dyDescent="0.4">
      <c r="A410" s="278" t="s">
        <v>590</v>
      </c>
      <c r="B410" s="144">
        <v>2021</v>
      </c>
      <c r="C410" s="1044" t="s">
        <v>70</v>
      </c>
      <c r="D410" s="52"/>
      <c r="E410" s="52"/>
      <c r="F410" s="34"/>
      <c r="G410" s="44" t="s">
        <v>10</v>
      </c>
      <c r="H410" s="33"/>
      <c r="I410" s="34"/>
      <c r="J410" s="34"/>
      <c r="K410" s="34"/>
      <c r="L410" s="34"/>
    </row>
    <row r="411" spans="1:12" ht="15" x14ac:dyDescent="0.4">
      <c r="A411" s="278" t="s">
        <v>590</v>
      </c>
      <c r="B411" s="144">
        <v>2021</v>
      </c>
      <c r="C411" s="1044" t="s">
        <v>71</v>
      </c>
      <c r="D411" s="52"/>
      <c r="E411" s="52"/>
      <c r="F411" s="34"/>
      <c r="G411" s="44" t="s">
        <v>10</v>
      </c>
      <c r="H411" s="33"/>
      <c r="I411" s="34"/>
      <c r="J411" s="34"/>
      <c r="K411" s="34"/>
      <c r="L411" s="34"/>
    </row>
    <row r="412" spans="1:12" ht="15" x14ac:dyDescent="0.4">
      <c r="A412" s="278" t="s">
        <v>590</v>
      </c>
      <c r="B412" s="144">
        <v>2021</v>
      </c>
      <c r="C412" s="1044" t="s">
        <v>72</v>
      </c>
      <c r="D412" s="52"/>
      <c r="E412" s="52"/>
      <c r="F412" s="34"/>
      <c r="G412" s="44" t="s">
        <v>10</v>
      </c>
      <c r="H412" s="33"/>
      <c r="I412" s="34"/>
      <c r="J412" s="34"/>
      <c r="K412" s="34"/>
      <c r="L412" s="34"/>
    </row>
    <row r="413" spans="1:12" ht="15" x14ac:dyDescent="0.4">
      <c r="A413" s="278" t="s">
        <v>590</v>
      </c>
      <c r="B413" s="144">
        <v>2021</v>
      </c>
      <c r="C413" s="1044" t="s">
        <v>73</v>
      </c>
      <c r="D413" s="52"/>
      <c r="E413" s="52"/>
      <c r="F413" s="34"/>
      <c r="G413" s="44" t="s">
        <v>10</v>
      </c>
      <c r="H413" s="33"/>
      <c r="I413" s="34"/>
      <c r="J413" s="34"/>
      <c r="K413" s="34"/>
      <c r="L413" s="34"/>
    </row>
    <row r="414" spans="1:12" ht="15" x14ac:dyDescent="0.4">
      <c r="A414" s="278" t="s">
        <v>590</v>
      </c>
      <c r="B414" s="144">
        <v>2021</v>
      </c>
      <c r="C414" s="1044" t="s">
        <v>74</v>
      </c>
      <c r="D414" s="52"/>
      <c r="E414" s="52"/>
      <c r="F414" s="34"/>
      <c r="G414" s="44" t="s">
        <v>10</v>
      </c>
      <c r="H414" s="33"/>
      <c r="I414" s="34"/>
      <c r="J414" s="34"/>
      <c r="K414" s="34"/>
      <c r="L414" s="34"/>
    </row>
    <row r="415" spans="1:12" ht="15" x14ac:dyDescent="0.4">
      <c r="A415" s="278" t="s">
        <v>590</v>
      </c>
      <c r="B415" s="144">
        <v>2021</v>
      </c>
      <c r="C415" s="1044" t="s">
        <v>75</v>
      </c>
      <c r="D415" s="52"/>
      <c r="E415" s="52"/>
      <c r="F415" s="34"/>
      <c r="G415" s="44" t="s">
        <v>10</v>
      </c>
      <c r="H415" s="33"/>
      <c r="I415" s="34"/>
      <c r="J415" s="34"/>
      <c r="K415" s="34"/>
      <c r="L415" s="34"/>
    </row>
    <row r="416" spans="1:12" ht="15" x14ac:dyDescent="0.4">
      <c r="A416" s="278" t="s">
        <v>590</v>
      </c>
      <c r="B416" s="144">
        <v>2021</v>
      </c>
      <c r="C416" s="1044" t="s">
        <v>76</v>
      </c>
      <c r="D416" s="52"/>
      <c r="E416" s="52"/>
      <c r="F416" s="34"/>
      <c r="G416" s="44" t="s">
        <v>10</v>
      </c>
      <c r="H416" s="33"/>
      <c r="I416" s="34"/>
      <c r="J416" s="34"/>
      <c r="K416" s="34"/>
      <c r="L416" s="34"/>
    </row>
    <row r="417" spans="1:12" ht="15" x14ac:dyDescent="0.4">
      <c r="A417" s="278" t="s">
        <v>590</v>
      </c>
      <c r="B417" s="144">
        <v>2021</v>
      </c>
      <c r="C417" s="1044" t="s">
        <v>77</v>
      </c>
      <c r="D417" s="52"/>
      <c r="E417" s="52"/>
      <c r="F417" s="47"/>
      <c r="G417" s="44" t="s">
        <v>10</v>
      </c>
      <c r="H417" s="33"/>
      <c r="I417" s="34"/>
      <c r="J417" s="34"/>
      <c r="K417" s="34"/>
      <c r="L417" s="34"/>
    </row>
    <row r="418" spans="1:12" ht="15" x14ac:dyDescent="0.4">
      <c r="A418" s="278" t="s">
        <v>590</v>
      </c>
      <c r="B418" s="144">
        <v>2021</v>
      </c>
      <c r="C418" s="1044" t="s">
        <v>78</v>
      </c>
      <c r="D418" s="52"/>
      <c r="E418" s="52"/>
      <c r="F418" s="47"/>
      <c r="G418" s="44" t="s">
        <v>10</v>
      </c>
      <c r="H418" s="33"/>
      <c r="I418" s="34"/>
      <c r="J418" s="34"/>
      <c r="K418" s="34"/>
      <c r="L418" s="34"/>
    </row>
    <row r="419" spans="1:12" ht="15" x14ac:dyDescent="0.4">
      <c r="A419" s="278" t="s">
        <v>590</v>
      </c>
      <c r="B419" s="144">
        <v>2021</v>
      </c>
      <c r="C419" s="1044" t="s">
        <v>79</v>
      </c>
      <c r="D419" s="52"/>
      <c r="E419" s="52"/>
      <c r="F419" s="47"/>
      <c r="G419" s="44" t="s">
        <v>10</v>
      </c>
      <c r="H419" s="33"/>
      <c r="I419" s="34"/>
      <c r="J419" s="34"/>
      <c r="K419" s="34"/>
      <c r="L419" s="34"/>
    </row>
    <row r="420" spans="1:12" ht="15" x14ac:dyDescent="0.4">
      <c r="A420" s="278" t="s">
        <v>590</v>
      </c>
      <c r="B420" s="144">
        <v>2021</v>
      </c>
      <c r="C420" s="1044" t="s">
        <v>80</v>
      </c>
      <c r="D420" s="52"/>
      <c r="E420" s="52"/>
      <c r="F420" s="47"/>
      <c r="G420" s="44" t="s">
        <v>10</v>
      </c>
      <c r="H420" s="33"/>
      <c r="I420" s="34"/>
      <c r="J420" s="34"/>
      <c r="K420" s="34"/>
      <c r="L420" s="34"/>
    </row>
    <row r="421" spans="1:12" ht="15" x14ac:dyDescent="0.4">
      <c r="A421" s="278" t="s">
        <v>590</v>
      </c>
      <c r="B421" s="144">
        <v>2021</v>
      </c>
      <c r="C421" s="1044" t="s">
        <v>81</v>
      </c>
      <c r="D421" s="52"/>
      <c r="E421" s="52"/>
      <c r="F421" s="47"/>
      <c r="G421" s="44" t="s">
        <v>10</v>
      </c>
      <c r="H421" s="33"/>
      <c r="I421" s="34"/>
      <c r="J421" s="34"/>
      <c r="K421" s="34"/>
      <c r="L421" s="34"/>
    </row>
    <row r="422" spans="1:12" ht="15" x14ac:dyDescent="0.4">
      <c r="A422" s="278" t="s">
        <v>590</v>
      </c>
      <c r="B422" s="144">
        <v>2021</v>
      </c>
      <c r="C422" s="1045" t="s">
        <v>68</v>
      </c>
      <c r="D422" s="52"/>
      <c r="E422" s="52"/>
      <c r="F422" s="47"/>
      <c r="G422" s="44" t="s">
        <v>11</v>
      </c>
      <c r="H422" s="35"/>
      <c r="I422" s="34"/>
      <c r="J422" s="34"/>
      <c r="K422" s="34"/>
      <c r="L422" s="34"/>
    </row>
    <row r="423" spans="1:12" ht="15" x14ac:dyDescent="0.4">
      <c r="A423" s="278" t="s">
        <v>590</v>
      </c>
      <c r="B423" s="144">
        <v>2021</v>
      </c>
      <c r="C423" s="1044" t="s">
        <v>69</v>
      </c>
      <c r="D423" s="52"/>
      <c r="E423" s="52"/>
      <c r="F423" s="47"/>
      <c r="G423" s="44" t="s">
        <v>11</v>
      </c>
      <c r="H423" s="35"/>
      <c r="I423" s="34"/>
      <c r="J423" s="34"/>
      <c r="K423" s="34"/>
      <c r="L423" s="34"/>
    </row>
    <row r="424" spans="1:12" ht="15" x14ac:dyDescent="0.4">
      <c r="A424" s="278" t="s">
        <v>590</v>
      </c>
      <c r="B424" s="144">
        <v>2021</v>
      </c>
      <c r="C424" s="1044" t="s">
        <v>70</v>
      </c>
      <c r="D424" s="52"/>
      <c r="E424" s="52"/>
      <c r="F424" s="47"/>
      <c r="G424" s="44" t="s">
        <v>11</v>
      </c>
      <c r="H424" s="35"/>
      <c r="I424" s="34"/>
      <c r="J424" s="34"/>
      <c r="K424" s="34"/>
      <c r="L424" s="34"/>
    </row>
    <row r="425" spans="1:12" ht="15" x14ac:dyDescent="0.4">
      <c r="A425" s="278" t="s">
        <v>590</v>
      </c>
      <c r="B425" s="144">
        <v>2021</v>
      </c>
      <c r="C425" s="1044" t="s">
        <v>71</v>
      </c>
      <c r="D425" s="52"/>
      <c r="E425" s="52"/>
      <c r="F425" s="47"/>
      <c r="G425" s="44" t="s">
        <v>11</v>
      </c>
      <c r="H425" s="35"/>
      <c r="I425" s="34"/>
      <c r="J425" s="34"/>
      <c r="K425" s="34"/>
      <c r="L425" s="34"/>
    </row>
    <row r="426" spans="1:12" ht="15" x14ac:dyDescent="0.4">
      <c r="A426" s="278" t="s">
        <v>590</v>
      </c>
      <c r="B426" s="144">
        <v>2021</v>
      </c>
      <c r="C426" s="1044" t="s">
        <v>72</v>
      </c>
      <c r="D426" s="52"/>
      <c r="E426" s="52"/>
      <c r="F426" s="47"/>
      <c r="G426" s="44" t="s">
        <v>11</v>
      </c>
      <c r="H426" s="35"/>
      <c r="I426" s="34"/>
      <c r="J426" s="34"/>
      <c r="K426" s="34"/>
      <c r="L426" s="34"/>
    </row>
    <row r="427" spans="1:12" ht="15" x14ac:dyDescent="0.4">
      <c r="A427" s="278" t="s">
        <v>590</v>
      </c>
      <c r="B427" s="144">
        <v>2021</v>
      </c>
      <c r="C427" s="1044" t="s">
        <v>73</v>
      </c>
      <c r="D427" s="52"/>
      <c r="E427" s="52"/>
      <c r="F427" s="47"/>
      <c r="G427" s="44" t="s">
        <v>11</v>
      </c>
      <c r="H427" s="35"/>
      <c r="I427" s="34"/>
      <c r="J427" s="34"/>
      <c r="K427" s="34"/>
      <c r="L427" s="34"/>
    </row>
    <row r="428" spans="1:12" ht="15" x14ac:dyDescent="0.4">
      <c r="A428" s="278" t="s">
        <v>590</v>
      </c>
      <c r="B428" s="144">
        <v>2021</v>
      </c>
      <c r="C428" s="1044" t="s">
        <v>74</v>
      </c>
      <c r="D428" s="52"/>
      <c r="E428" s="52"/>
      <c r="F428" s="47"/>
      <c r="G428" s="44" t="s">
        <v>11</v>
      </c>
      <c r="H428" s="35"/>
      <c r="I428" s="34"/>
      <c r="J428" s="34"/>
      <c r="K428" s="34"/>
      <c r="L428" s="34"/>
    </row>
    <row r="429" spans="1:12" ht="15" x14ac:dyDescent="0.4">
      <c r="A429" s="278" t="s">
        <v>590</v>
      </c>
      <c r="B429" s="144">
        <v>2021</v>
      </c>
      <c r="C429" s="1044" t="s">
        <v>75</v>
      </c>
      <c r="D429" s="52"/>
      <c r="E429" s="52"/>
      <c r="F429" s="47"/>
      <c r="G429" s="44" t="s">
        <v>11</v>
      </c>
      <c r="H429" s="35"/>
      <c r="I429" s="34"/>
      <c r="J429" s="34"/>
      <c r="K429" s="34"/>
      <c r="L429" s="34"/>
    </row>
    <row r="430" spans="1:12" ht="15" x14ac:dyDescent="0.4">
      <c r="A430" s="278" t="s">
        <v>590</v>
      </c>
      <c r="B430" s="144">
        <v>2021</v>
      </c>
      <c r="C430" s="1044" t="s">
        <v>76</v>
      </c>
      <c r="D430" s="52"/>
      <c r="E430" s="52"/>
      <c r="F430" s="47"/>
      <c r="G430" s="44" t="s">
        <v>11</v>
      </c>
      <c r="H430" s="35"/>
      <c r="I430" s="34"/>
      <c r="J430" s="34"/>
      <c r="K430" s="34"/>
      <c r="L430" s="34"/>
    </row>
    <row r="431" spans="1:12" ht="15" x14ac:dyDescent="0.4">
      <c r="A431" s="278" t="s">
        <v>590</v>
      </c>
      <c r="B431" s="144">
        <v>2021</v>
      </c>
      <c r="C431" s="1044" t="s">
        <v>77</v>
      </c>
      <c r="D431" s="52"/>
      <c r="E431" s="52"/>
      <c r="F431" s="47"/>
      <c r="G431" s="44" t="s">
        <v>11</v>
      </c>
      <c r="H431" s="35"/>
      <c r="I431" s="34"/>
      <c r="J431" s="34"/>
      <c r="K431" s="34"/>
      <c r="L431" s="34"/>
    </row>
    <row r="432" spans="1:12" ht="15" x14ac:dyDescent="0.4">
      <c r="A432" s="278" t="s">
        <v>590</v>
      </c>
      <c r="B432" s="144">
        <v>2021</v>
      </c>
      <c r="C432" s="1044" t="s">
        <v>78</v>
      </c>
      <c r="D432" s="52"/>
      <c r="E432" s="52"/>
      <c r="F432" s="47"/>
      <c r="G432" s="44" t="s">
        <v>11</v>
      </c>
      <c r="H432" s="35"/>
      <c r="I432" s="34"/>
      <c r="J432" s="34"/>
      <c r="K432" s="34"/>
      <c r="L432" s="34"/>
    </row>
    <row r="433" spans="1:12" ht="15" x14ac:dyDescent="0.4">
      <c r="A433" s="278" t="s">
        <v>590</v>
      </c>
      <c r="B433" s="144">
        <v>2021</v>
      </c>
      <c r="C433" s="1044" t="s">
        <v>79</v>
      </c>
      <c r="D433" s="52"/>
      <c r="E433" s="52"/>
      <c r="F433" s="47"/>
      <c r="G433" s="44" t="s">
        <v>11</v>
      </c>
      <c r="H433" s="35"/>
      <c r="I433" s="34"/>
      <c r="J433" s="34"/>
      <c r="K433" s="34"/>
      <c r="L433" s="34"/>
    </row>
    <row r="434" spans="1:12" ht="15" x14ac:dyDescent="0.4">
      <c r="A434" s="278" t="s">
        <v>590</v>
      </c>
      <c r="B434" s="144">
        <v>2021</v>
      </c>
      <c r="C434" s="1044" t="s">
        <v>80</v>
      </c>
      <c r="D434" s="52"/>
      <c r="E434" s="52"/>
      <c r="F434" s="47"/>
      <c r="G434" s="44" t="s">
        <v>11</v>
      </c>
      <c r="H434" s="35"/>
      <c r="I434" s="34"/>
      <c r="J434" s="34"/>
      <c r="K434" s="34"/>
      <c r="L434" s="34"/>
    </row>
    <row r="435" spans="1:12" ht="15" x14ac:dyDescent="0.4">
      <c r="A435" s="278" t="s">
        <v>590</v>
      </c>
      <c r="B435" s="144">
        <v>2021</v>
      </c>
      <c r="C435" s="1044" t="s">
        <v>82</v>
      </c>
      <c r="D435" s="52"/>
      <c r="E435" s="52"/>
      <c r="F435" s="47"/>
      <c r="G435" s="44" t="s">
        <v>11</v>
      </c>
      <c r="H435" s="35"/>
      <c r="I435" s="34"/>
      <c r="J435" s="34"/>
      <c r="K435" s="34"/>
      <c r="L435" s="34"/>
    </row>
    <row r="436" spans="1:12" ht="15" x14ac:dyDescent="0.4">
      <c r="A436" s="1057" t="s">
        <v>606</v>
      </c>
      <c r="B436" s="144">
        <v>2021</v>
      </c>
      <c r="C436" s="1043" t="s">
        <v>68</v>
      </c>
      <c r="D436" s="58"/>
      <c r="E436" s="58"/>
      <c r="F436" s="58"/>
      <c r="G436" s="260" t="s">
        <v>10</v>
      </c>
      <c r="H436" s="312">
        <v>41150680.290125564</v>
      </c>
      <c r="I436" s="58"/>
      <c r="J436" s="58"/>
      <c r="K436" s="58"/>
      <c r="L436" s="58"/>
    </row>
    <row r="437" spans="1:12" ht="15" x14ac:dyDescent="0.4">
      <c r="A437" s="1057" t="s">
        <v>606</v>
      </c>
      <c r="B437" s="144">
        <v>2021</v>
      </c>
      <c r="C437" s="1044" t="s">
        <v>69</v>
      </c>
      <c r="D437" s="30"/>
      <c r="E437" s="30"/>
      <c r="F437" s="30"/>
      <c r="G437" s="44" t="s">
        <v>10</v>
      </c>
      <c r="H437" s="42"/>
      <c r="I437" s="30"/>
      <c r="J437" s="30"/>
      <c r="K437" s="30"/>
      <c r="L437" s="30"/>
    </row>
    <row r="438" spans="1:12" ht="15" x14ac:dyDescent="0.4">
      <c r="A438" s="1057" t="s">
        <v>606</v>
      </c>
      <c r="B438" s="144">
        <v>2021</v>
      </c>
      <c r="C438" s="1044" t="s">
        <v>70</v>
      </c>
      <c r="D438" s="30"/>
      <c r="E438" s="30"/>
      <c r="F438" s="30"/>
      <c r="G438" s="44" t="s">
        <v>10</v>
      </c>
      <c r="H438" s="42"/>
      <c r="I438" s="30"/>
      <c r="J438" s="30"/>
      <c r="K438" s="30"/>
      <c r="L438" s="30"/>
    </row>
    <row r="439" spans="1:12" ht="15" x14ac:dyDescent="0.4">
      <c r="A439" s="1057" t="s">
        <v>606</v>
      </c>
      <c r="B439" s="144">
        <v>2021</v>
      </c>
      <c r="C439" s="1044" t="s">
        <v>71</v>
      </c>
      <c r="D439" s="30"/>
      <c r="E439" s="30"/>
      <c r="F439" s="30"/>
      <c r="G439" s="44" t="s">
        <v>10</v>
      </c>
      <c r="H439" s="42"/>
      <c r="I439" s="30"/>
      <c r="J439" s="30"/>
      <c r="K439" s="30"/>
      <c r="L439" s="30"/>
    </row>
    <row r="440" spans="1:12" ht="15" x14ac:dyDescent="0.4">
      <c r="A440" s="1057" t="s">
        <v>606</v>
      </c>
      <c r="B440" s="144">
        <v>2021</v>
      </c>
      <c r="C440" s="1044" t="s">
        <v>72</v>
      </c>
      <c r="D440" s="30"/>
      <c r="E440" s="30"/>
      <c r="F440" s="30"/>
      <c r="G440" s="44" t="s">
        <v>10</v>
      </c>
      <c r="H440" s="42"/>
      <c r="I440" s="30"/>
      <c r="J440" s="30"/>
      <c r="K440" s="30"/>
      <c r="L440" s="30"/>
    </row>
    <row r="441" spans="1:12" ht="15" x14ac:dyDescent="0.4">
      <c r="A441" s="1057" t="s">
        <v>606</v>
      </c>
      <c r="B441" s="144">
        <v>2021</v>
      </c>
      <c r="C441" s="1044" t="s">
        <v>73</v>
      </c>
      <c r="D441" s="30"/>
      <c r="E441" s="30"/>
      <c r="F441" s="30"/>
      <c r="G441" s="44" t="s">
        <v>10</v>
      </c>
      <c r="H441" s="42"/>
      <c r="I441" s="30"/>
      <c r="J441" s="30"/>
      <c r="K441" s="30"/>
      <c r="L441" s="30"/>
    </row>
    <row r="442" spans="1:12" ht="15" x14ac:dyDescent="0.4">
      <c r="A442" s="1057" t="s">
        <v>606</v>
      </c>
      <c r="B442" s="144">
        <v>2021</v>
      </c>
      <c r="C442" s="1044" t="s">
        <v>74</v>
      </c>
      <c r="D442" s="30"/>
      <c r="E442" s="30"/>
      <c r="F442" s="30"/>
      <c r="G442" s="44" t="s">
        <v>10</v>
      </c>
      <c r="H442" s="42">
        <v>675864.02</v>
      </c>
      <c r="I442" s="30"/>
      <c r="J442" s="30"/>
      <c r="K442" s="30"/>
      <c r="L442" s="30"/>
    </row>
    <row r="443" spans="1:12" ht="15" x14ac:dyDescent="0.4">
      <c r="A443" s="1057" t="s">
        <v>606</v>
      </c>
      <c r="B443" s="144">
        <v>2021</v>
      </c>
      <c r="C443" s="1044" t="s">
        <v>75</v>
      </c>
      <c r="D443" s="30"/>
      <c r="E443" s="30"/>
      <c r="F443" s="30"/>
      <c r="G443" s="44" t="s">
        <v>10</v>
      </c>
      <c r="H443" s="42">
        <v>0</v>
      </c>
      <c r="I443" s="30"/>
      <c r="J443" s="30"/>
      <c r="K443" s="30"/>
      <c r="L443" s="30"/>
    </row>
    <row r="444" spans="1:12" ht="15" x14ac:dyDescent="0.4">
      <c r="A444" s="1057" t="s">
        <v>606</v>
      </c>
      <c r="B444" s="144">
        <v>2021</v>
      </c>
      <c r="C444" s="1044" t="s">
        <v>76</v>
      </c>
      <c r="D444" s="30"/>
      <c r="E444" s="30"/>
      <c r="F444" s="30"/>
      <c r="G444" s="44" t="s">
        <v>10</v>
      </c>
      <c r="H444" s="42"/>
      <c r="I444" s="30"/>
      <c r="J444" s="30"/>
      <c r="K444" s="30"/>
      <c r="L444" s="30"/>
    </row>
    <row r="445" spans="1:12" ht="15" x14ac:dyDescent="0.4">
      <c r="A445" s="1057" t="s">
        <v>606</v>
      </c>
      <c r="B445" s="144">
        <v>2021</v>
      </c>
      <c r="C445" s="1044" t="s">
        <v>77</v>
      </c>
      <c r="D445" s="30"/>
      <c r="E445" s="30"/>
      <c r="F445" s="30"/>
      <c r="G445" s="44" t="s">
        <v>10</v>
      </c>
      <c r="H445" s="42">
        <v>43891419.266900003</v>
      </c>
      <c r="I445" s="30"/>
      <c r="J445" s="30"/>
      <c r="K445" s="30"/>
      <c r="L445" s="30"/>
    </row>
    <row r="446" spans="1:12" ht="15" x14ac:dyDescent="0.4">
      <c r="A446" s="1057" t="s">
        <v>606</v>
      </c>
      <c r="B446" s="144">
        <v>2021</v>
      </c>
      <c r="C446" s="1044" t="s">
        <v>78</v>
      </c>
      <c r="D446" s="30"/>
      <c r="E446" s="31"/>
      <c r="F446" s="30"/>
      <c r="G446" s="44" t="s">
        <v>10</v>
      </c>
      <c r="H446" s="42">
        <v>39630693.808219604</v>
      </c>
      <c r="I446" s="31"/>
      <c r="J446" s="30"/>
      <c r="K446" s="30"/>
      <c r="L446" s="30"/>
    </row>
    <row r="447" spans="1:12" ht="15" x14ac:dyDescent="0.4">
      <c r="A447" s="1057" t="s">
        <v>606</v>
      </c>
      <c r="B447" s="144">
        <v>2021</v>
      </c>
      <c r="C447" s="1044" t="s">
        <v>79</v>
      </c>
      <c r="D447" s="30"/>
      <c r="E447" s="31"/>
      <c r="F447" s="30"/>
      <c r="G447" s="44" t="s">
        <v>10</v>
      </c>
      <c r="H447" s="42">
        <v>140357.0186749167</v>
      </c>
      <c r="I447" s="31"/>
      <c r="J447" s="30"/>
      <c r="K447" s="30"/>
      <c r="L447" s="30"/>
    </row>
    <row r="448" spans="1:12" ht="15" x14ac:dyDescent="0.4">
      <c r="A448" s="1057" t="s">
        <v>606</v>
      </c>
      <c r="B448" s="144">
        <v>2021</v>
      </c>
      <c r="C448" s="1044" t="s">
        <v>80</v>
      </c>
      <c r="D448" s="30"/>
      <c r="E448" s="31"/>
      <c r="F448" s="30"/>
      <c r="G448" s="44" t="s">
        <v>10</v>
      </c>
      <c r="H448" s="42">
        <v>198365.51176517643</v>
      </c>
      <c r="I448" s="31"/>
      <c r="J448" s="30"/>
      <c r="K448" s="30"/>
      <c r="L448" s="30"/>
    </row>
    <row r="449" spans="1:12" ht="15" x14ac:dyDescent="0.4">
      <c r="A449" s="1057" t="s">
        <v>606</v>
      </c>
      <c r="B449" s="144">
        <v>2021</v>
      </c>
      <c r="C449" s="1044" t="s">
        <v>81</v>
      </c>
      <c r="D449" s="30"/>
      <c r="E449" s="31"/>
      <c r="F449" s="30"/>
      <c r="G449" s="44" t="s">
        <v>10</v>
      </c>
      <c r="H449" s="42"/>
      <c r="I449" s="31"/>
      <c r="J449" s="30"/>
      <c r="K449" s="30"/>
      <c r="L449" s="30"/>
    </row>
    <row r="450" spans="1:12" ht="15" x14ac:dyDescent="0.4">
      <c r="A450" s="1057" t="s">
        <v>606</v>
      </c>
      <c r="B450" s="144">
        <v>2021</v>
      </c>
      <c r="C450" s="1045" t="s">
        <v>68</v>
      </c>
      <c r="D450" s="30"/>
      <c r="E450" s="32"/>
      <c r="F450" s="30"/>
      <c r="G450" s="44" t="s">
        <v>11</v>
      </c>
      <c r="H450" s="43"/>
      <c r="I450" s="32"/>
      <c r="J450" s="30"/>
      <c r="K450" s="30"/>
      <c r="L450" s="30"/>
    </row>
    <row r="451" spans="1:12" ht="15" x14ac:dyDescent="0.4">
      <c r="A451" s="1057" t="s">
        <v>606</v>
      </c>
      <c r="B451" s="144">
        <v>2021</v>
      </c>
      <c r="C451" s="1044" t="s">
        <v>69</v>
      </c>
      <c r="D451" s="30"/>
      <c r="E451" s="32"/>
      <c r="F451" s="30"/>
      <c r="G451" s="44" t="s">
        <v>11</v>
      </c>
      <c r="H451" s="310">
        <v>96531642149</v>
      </c>
      <c r="I451" s="32"/>
      <c r="J451" s="30"/>
      <c r="K451" s="30"/>
      <c r="L451" s="30"/>
    </row>
    <row r="452" spans="1:12" ht="15" x14ac:dyDescent="0.4">
      <c r="A452" s="1057" t="s">
        <v>606</v>
      </c>
      <c r="B452" s="144">
        <v>2021</v>
      </c>
      <c r="C452" s="1044" t="s">
        <v>70</v>
      </c>
      <c r="D452" s="30"/>
      <c r="E452" s="32"/>
      <c r="F452" s="30"/>
      <c r="G452" s="44" t="s">
        <v>11</v>
      </c>
      <c r="H452" s="43"/>
      <c r="I452" s="32"/>
      <c r="J452" s="30"/>
      <c r="K452" s="30"/>
      <c r="L452" s="30"/>
    </row>
    <row r="453" spans="1:12" ht="15" x14ac:dyDescent="0.4">
      <c r="A453" s="1057" t="s">
        <v>606</v>
      </c>
      <c r="B453" s="144">
        <v>2021</v>
      </c>
      <c r="C453" s="1044" t="s">
        <v>71</v>
      </c>
      <c r="D453" s="30"/>
      <c r="E453" s="32"/>
      <c r="F453" s="30"/>
      <c r="G453" s="44" t="s">
        <v>11</v>
      </c>
      <c r="H453" s="311">
        <v>32242426504.399998</v>
      </c>
      <c r="I453" s="32"/>
      <c r="J453" s="30"/>
      <c r="K453" s="30"/>
      <c r="L453" s="30"/>
    </row>
    <row r="454" spans="1:12" ht="15" x14ac:dyDescent="0.4">
      <c r="A454" s="1057" t="s">
        <v>606</v>
      </c>
      <c r="B454" s="144">
        <v>2021</v>
      </c>
      <c r="C454" s="1044" t="s">
        <v>72</v>
      </c>
      <c r="D454" s="30"/>
      <c r="E454" s="32"/>
      <c r="F454" s="30"/>
      <c r="G454" s="44" t="s">
        <v>11</v>
      </c>
      <c r="H454" s="43"/>
      <c r="I454" s="32"/>
      <c r="J454" s="30"/>
      <c r="K454" s="30"/>
      <c r="L454" s="30"/>
    </row>
    <row r="455" spans="1:12" ht="15" x14ac:dyDescent="0.4">
      <c r="A455" s="1057" t="s">
        <v>606</v>
      </c>
      <c r="B455" s="144">
        <v>2021</v>
      </c>
      <c r="C455" s="1044" t="s">
        <v>73</v>
      </c>
      <c r="D455" s="30"/>
      <c r="E455" s="32"/>
      <c r="F455" s="30"/>
      <c r="G455" s="44" t="s">
        <v>11</v>
      </c>
      <c r="H455" s="43"/>
      <c r="I455" s="32"/>
      <c r="J455" s="30"/>
      <c r="K455" s="30"/>
      <c r="L455" s="30"/>
    </row>
    <row r="456" spans="1:12" ht="15" x14ac:dyDescent="0.4">
      <c r="A456" s="1057" t="s">
        <v>606</v>
      </c>
      <c r="B456" s="144">
        <v>2021</v>
      </c>
      <c r="C456" s="1044" t="s">
        <v>74</v>
      </c>
      <c r="D456" s="30"/>
      <c r="E456" s="32"/>
      <c r="F456" s="30"/>
      <c r="G456" s="44" t="s">
        <v>11</v>
      </c>
      <c r="H456" s="43"/>
      <c r="I456" s="32"/>
      <c r="J456" s="30"/>
      <c r="K456" s="30"/>
      <c r="L456" s="30"/>
    </row>
    <row r="457" spans="1:12" ht="15" x14ac:dyDescent="0.4">
      <c r="A457" s="1057" t="s">
        <v>606</v>
      </c>
      <c r="B457" s="144">
        <v>2021</v>
      </c>
      <c r="C457" s="1044" t="s">
        <v>75</v>
      </c>
      <c r="D457" s="30"/>
      <c r="E457" s="32"/>
      <c r="F457" s="30"/>
      <c r="G457" s="44" t="s">
        <v>11</v>
      </c>
      <c r="H457" s="43"/>
      <c r="I457" s="32"/>
      <c r="J457" s="30"/>
      <c r="K457" s="30"/>
      <c r="L457" s="30"/>
    </row>
    <row r="458" spans="1:12" ht="15" x14ac:dyDescent="0.4">
      <c r="A458" s="1057" t="s">
        <v>606</v>
      </c>
      <c r="B458" s="144">
        <v>2021</v>
      </c>
      <c r="C458" s="1044" t="s">
        <v>76</v>
      </c>
      <c r="D458" s="30"/>
      <c r="E458" s="32"/>
      <c r="F458" s="30"/>
      <c r="G458" s="44" t="s">
        <v>11</v>
      </c>
      <c r="H458" s="43"/>
      <c r="I458" s="32"/>
      <c r="J458" s="30"/>
      <c r="K458" s="30"/>
      <c r="L458" s="30"/>
    </row>
    <row r="459" spans="1:12" ht="15" x14ac:dyDescent="0.4">
      <c r="A459" s="1057" t="s">
        <v>606</v>
      </c>
      <c r="B459" s="144">
        <v>2021</v>
      </c>
      <c r="C459" s="1044" t="s">
        <v>77</v>
      </c>
      <c r="D459" s="30"/>
      <c r="E459" s="32"/>
      <c r="F459" s="30"/>
      <c r="G459" s="44" t="s">
        <v>11</v>
      </c>
      <c r="H459" s="43"/>
      <c r="I459" s="32"/>
      <c r="J459" s="30"/>
      <c r="K459" s="30"/>
      <c r="L459" s="30"/>
    </row>
    <row r="460" spans="1:12" ht="15" x14ac:dyDescent="0.4">
      <c r="A460" s="1057" t="s">
        <v>606</v>
      </c>
      <c r="B460" s="144">
        <v>2021</v>
      </c>
      <c r="C460" s="1044" t="s">
        <v>78</v>
      </c>
      <c r="D460" s="30"/>
      <c r="E460" s="32"/>
      <c r="F460" s="30"/>
      <c r="G460" s="44" t="s">
        <v>11</v>
      </c>
      <c r="H460" s="43"/>
      <c r="I460" s="32"/>
      <c r="J460" s="30"/>
      <c r="K460" s="30"/>
      <c r="L460" s="30"/>
    </row>
    <row r="461" spans="1:12" ht="15" x14ac:dyDescent="0.4">
      <c r="A461" s="1057" t="s">
        <v>606</v>
      </c>
      <c r="B461" s="144">
        <v>2021</v>
      </c>
      <c r="C461" s="1044" t="s">
        <v>79</v>
      </c>
      <c r="D461" s="30"/>
      <c r="E461" s="32"/>
      <c r="F461" s="30"/>
      <c r="G461" s="44" t="s">
        <v>11</v>
      </c>
      <c r="H461" s="43"/>
      <c r="I461" s="32"/>
      <c r="J461" s="30"/>
      <c r="K461" s="30"/>
      <c r="L461" s="30"/>
    </row>
    <row r="462" spans="1:12" ht="15" x14ac:dyDescent="0.4">
      <c r="A462" s="1057" t="s">
        <v>606</v>
      </c>
      <c r="B462" s="144">
        <v>2021</v>
      </c>
      <c r="C462" s="1044" t="s">
        <v>80</v>
      </c>
      <c r="D462" s="30"/>
      <c r="E462" s="32"/>
      <c r="F462" s="30"/>
      <c r="G462" s="44" t="s">
        <v>11</v>
      </c>
      <c r="H462" s="43"/>
      <c r="I462" s="32"/>
      <c r="J462" s="30"/>
      <c r="K462" s="30"/>
      <c r="L462" s="30"/>
    </row>
    <row r="463" spans="1:12" ht="15" x14ac:dyDescent="0.4">
      <c r="A463" s="1057" t="s">
        <v>606</v>
      </c>
      <c r="B463" s="144">
        <v>2021</v>
      </c>
      <c r="C463" s="1044" t="s">
        <v>82</v>
      </c>
      <c r="D463" s="30"/>
      <c r="E463" s="32"/>
      <c r="F463" s="30"/>
      <c r="G463" s="44" t="s">
        <v>11</v>
      </c>
      <c r="H463" s="43"/>
      <c r="I463" s="32"/>
      <c r="J463" s="30"/>
      <c r="K463" s="30"/>
      <c r="L463" s="30"/>
    </row>
    <row r="464" spans="1:12" x14ac:dyDescent="0.35">
      <c r="A464" s="1057" t="s">
        <v>641</v>
      </c>
      <c r="B464" s="144">
        <v>2021</v>
      </c>
      <c r="C464" s="1043" t="s">
        <v>68</v>
      </c>
      <c r="D464" s="58"/>
      <c r="E464" s="58"/>
      <c r="F464" s="58"/>
      <c r="G464" s="318" t="s">
        <v>10</v>
      </c>
      <c r="H464" s="325">
        <v>0</v>
      </c>
      <c r="I464" s="318"/>
      <c r="J464" s="326"/>
      <c r="K464" s="58"/>
      <c r="L464" s="58"/>
    </row>
    <row r="465" spans="1:12" x14ac:dyDescent="0.35">
      <c r="A465" s="1057" t="s">
        <v>641</v>
      </c>
      <c r="B465" s="144">
        <v>2021</v>
      </c>
      <c r="C465" s="1044" t="s">
        <v>69</v>
      </c>
      <c r="D465" s="30"/>
      <c r="E465" s="30"/>
      <c r="F465" s="30"/>
      <c r="G465" s="319" t="s">
        <v>10</v>
      </c>
      <c r="H465" s="323"/>
      <c r="I465" s="319"/>
      <c r="J465" s="322"/>
      <c r="K465" s="30"/>
      <c r="L465" s="30"/>
    </row>
    <row r="466" spans="1:12" x14ac:dyDescent="0.35">
      <c r="A466" s="1057" t="s">
        <v>641</v>
      </c>
      <c r="B466" s="144">
        <v>2021</v>
      </c>
      <c r="C466" s="1044" t="s">
        <v>70</v>
      </c>
      <c r="D466" s="30"/>
      <c r="E466" s="30"/>
      <c r="F466" s="30"/>
      <c r="G466" s="319" t="s">
        <v>10</v>
      </c>
      <c r="H466" s="323"/>
      <c r="I466" s="319"/>
      <c r="J466" s="322"/>
      <c r="K466" s="30"/>
      <c r="L466" s="30"/>
    </row>
    <row r="467" spans="1:12" x14ac:dyDescent="0.35">
      <c r="A467" s="1057" t="s">
        <v>641</v>
      </c>
      <c r="B467" s="144">
        <v>2021</v>
      </c>
      <c r="C467" s="1044" t="s">
        <v>71</v>
      </c>
      <c r="D467" s="30"/>
      <c r="E467" s="30"/>
      <c r="F467" s="30"/>
      <c r="G467" s="319" t="s">
        <v>10</v>
      </c>
      <c r="H467" s="323"/>
      <c r="I467" s="319"/>
      <c r="J467" s="322"/>
      <c r="K467" s="30"/>
      <c r="L467" s="30"/>
    </row>
    <row r="468" spans="1:12" x14ac:dyDescent="0.35">
      <c r="A468" s="1057" t="s">
        <v>641</v>
      </c>
      <c r="B468" s="144">
        <v>2021</v>
      </c>
      <c r="C468" s="1044" t="s">
        <v>72</v>
      </c>
      <c r="D468" s="30"/>
      <c r="E468" s="30"/>
      <c r="F468" s="30"/>
      <c r="G468" s="319" t="s">
        <v>10</v>
      </c>
      <c r="H468" s="323"/>
      <c r="I468" s="319"/>
      <c r="J468" s="322"/>
      <c r="K468" s="30"/>
      <c r="L468" s="30"/>
    </row>
    <row r="469" spans="1:12" x14ac:dyDescent="0.35">
      <c r="A469" s="1057" t="s">
        <v>641</v>
      </c>
      <c r="B469" s="144">
        <v>2021</v>
      </c>
      <c r="C469" s="1044" t="s">
        <v>73</v>
      </c>
      <c r="D469" s="30"/>
      <c r="E469" s="30"/>
      <c r="F469" s="30"/>
      <c r="G469" s="319" t="s">
        <v>10</v>
      </c>
      <c r="H469" s="323"/>
      <c r="I469" s="319"/>
      <c r="J469" s="322"/>
      <c r="K469" s="30"/>
      <c r="L469" s="30"/>
    </row>
    <row r="470" spans="1:12" x14ac:dyDescent="0.35">
      <c r="A470" s="1057" t="s">
        <v>641</v>
      </c>
      <c r="B470" s="144">
        <v>2021</v>
      </c>
      <c r="C470" s="1044" t="s">
        <v>74</v>
      </c>
      <c r="D470" s="30"/>
      <c r="E470" s="30"/>
      <c r="F470" s="30"/>
      <c r="G470" s="319" t="s">
        <v>10</v>
      </c>
      <c r="H470" s="323">
        <v>0</v>
      </c>
      <c r="I470" s="319"/>
      <c r="J470" s="322"/>
      <c r="K470" s="30"/>
      <c r="L470" s="30"/>
    </row>
    <row r="471" spans="1:12" x14ac:dyDescent="0.35">
      <c r="A471" s="1057" t="s">
        <v>641</v>
      </c>
      <c r="B471" s="144">
        <v>2021</v>
      </c>
      <c r="C471" s="1044" t="s">
        <v>75</v>
      </c>
      <c r="D471" s="30"/>
      <c r="E471" s="30"/>
      <c r="F471" s="30"/>
      <c r="G471" s="319" t="s">
        <v>10</v>
      </c>
      <c r="H471" s="323">
        <v>0</v>
      </c>
      <c r="I471" s="319"/>
      <c r="J471" s="322"/>
      <c r="K471" s="30"/>
      <c r="L471" s="30"/>
    </row>
    <row r="472" spans="1:12" x14ac:dyDescent="0.35">
      <c r="A472" s="1057" t="s">
        <v>641</v>
      </c>
      <c r="B472" s="144">
        <v>2021</v>
      </c>
      <c r="C472" s="1044" t="s">
        <v>76</v>
      </c>
      <c r="D472" s="30"/>
      <c r="E472" s="30"/>
      <c r="F472" s="30"/>
      <c r="G472" s="319" t="s">
        <v>10</v>
      </c>
      <c r="H472" s="323"/>
      <c r="I472" s="319"/>
      <c r="J472" s="322"/>
      <c r="K472" s="30"/>
      <c r="L472" s="30"/>
    </row>
    <row r="473" spans="1:12" x14ac:dyDescent="0.35">
      <c r="A473" s="1057" t="s">
        <v>641</v>
      </c>
      <c r="B473" s="144">
        <v>2021</v>
      </c>
      <c r="C473" s="1044" t="s">
        <v>77</v>
      </c>
      <c r="D473" s="30"/>
      <c r="E473" s="30"/>
      <c r="F473" s="30"/>
      <c r="G473" s="319" t="s">
        <v>10</v>
      </c>
      <c r="H473" s="323">
        <v>3329881.3174337889</v>
      </c>
      <c r="I473" s="319"/>
      <c r="J473" s="322">
        <v>49270.247808472035</v>
      </c>
      <c r="K473" s="30"/>
      <c r="L473" s="30"/>
    </row>
    <row r="474" spans="1:12" x14ac:dyDescent="0.35">
      <c r="A474" s="1057" t="s">
        <v>641</v>
      </c>
      <c r="B474" s="144">
        <v>2021</v>
      </c>
      <c r="C474" s="1044" t="s">
        <v>78</v>
      </c>
      <c r="D474" s="30"/>
      <c r="E474" s="31"/>
      <c r="F474" s="30"/>
      <c r="G474" s="319" t="s">
        <v>10</v>
      </c>
      <c r="H474" s="323"/>
      <c r="I474" s="320"/>
      <c r="J474" s="322"/>
      <c r="K474" s="30"/>
      <c r="L474" s="30"/>
    </row>
    <row r="475" spans="1:12" x14ac:dyDescent="0.35">
      <c r="A475" s="1057" t="s">
        <v>641</v>
      </c>
      <c r="B475" s="144">
        <v>2021</v>
      </c>
      <c r="C475" s="1044" t="s">
        <v>79</v>
      </c>
      <c r="D475" s="30"/>
      <c r="E475" s="31"/>
      <c r="F475" s="30"/>
      <c r="G475" s="319" t="s">
        <v>10</v>
      </c>
      <c r="H475" s="323">
        <v>1054411.0749276907</v>
      </c>
      <c r="I475" s="320"/>
      <c r="J475" s="322">
        <v>15160.150591528043</v>
      </c>
      <c r="K475" s="30"/>
      <c r="L475" s="30"/>
    </row>
    <row r="476" spans="1:12" x14ac:dyDescent="0.35">
      <c r="A476" s="1057" t="s">
        <v>641</v>
      </c>
      <c r="B476" s="144">
        <v>2021</v>
      </c>
      <c r="C476" s="1044" t="s">
        <v>80</v>
      </c>
      <c r="D476" s="30"/>
      <c r="E476" s="31"/>
      <c r="F476" s="30"/>
      <c r="G476" s="319" t="s">
        <v>10</v>
      </c>
      <c r="H476" s="323"/>
      <c r="I476" s="320"/>
      <c r="J476" s="322"/>
      <c r="K476" s="30"/>
      <c r="L476" s="30"/>
    </row>
    <row r="477" spans="1:12" x14ac:dyDescent="0.35">
      <c r="A477" s="1057" t="s">
        <v>641</v>
      </c>
      <c r="B477" s="144">
        <v>2021</v>
      </c>
      <c r="C477" s="1044" t="s">
        <v>81</v>
      </c>
      <c r="D477" s="30"/>
      <c r="E477" s="31"/>
      <c r="F477" s="30"/>
      <c r="G477" s="319" t="s">
        <v>10</v>
      </c>
      <c r="H477" s="323">
        <v>263601.64842435595</v>
      </c>
      <c r="I477" s="320"/>
      <c r="J477" s="322">
        <v>15160.086161129599</v>
      </c>
      <c r="K477" s="30"/>
      <c r="L477" s="30"/>
    </row>
    <row r="478" spans="1:12" x14ac:dyDescent="0.35">
      <c r="A478" s="1057" t="s">
        <v>641</v>
      </c>
      <c r="B478" s="144">
        <v>2021</v>
      </c>
      <c r="C478" s="1045" t="s">
        <v>68</v>
      </c>
      <c r="D478" s="30"/>
      <c r="E478" s="32"/>
      <c r="F478" s="30"/>
      <c r="G478" s="319" t="s">
        <v>11</v>
      </c>
      <c r="H478" s="324"/>
      <c r="I478" s="321"/>
      <c r="J478" s="322"/>
      <c r="K478" s="30"/>
      <c r="L478" s="30"/>
    </row>
    <row r="479" spans="1:12" x14ac:dyDescent="0.35">
      <c r="A479" s="1057" t="s">
        <v>641</v>
      </c>
      <c r="B479" s="144">
        <v>2021</v>
      </c>
      <c r="C479" s="1044" t="s">
        <v>69</v>
      </c>
      <c r="D479" s="30"/>
      <c r="E479" s="32"/>
      <c r="F479" s="30"/>
      <c r="G479" s="319" t="s">
        <v>11</v>
      </c>
      <c r="H479" s="324">
        <v>27213869854</v>
      </c>
      <c r="I479" s="321"/>
      <c r="J479" s="322"/>
      <c r="K479" s="30"/>
      <c r="L479" s="30"/>
    </row>
    <row r="480" spans="1:12" x14ac:dyDescent="0.35">
      <c r="A480" s="1057" t="s">
        <v>641</v>
      </c>
      <c r="B480" s="144">
        <v>2021</v>
      </c>
      <c r="C480" s="1044" t="s">
        <v>70</v>
      </c>
      <c r="D480" s="30"/>
      <c r="E480" s="32"/>
      <c r="F480" s="30"/>
      <c r="G480" s="319" t="s">
        <v>11</v>
      </c>
      <c r="H480" s="324"/>
      <c r="I480" s="321"/>
      <c r="J480" s="322"/>
      <c r="K480" s="30"/>
      <c r="L480" s="30"/>
    </row>
    <row r="481" spans="1:12" x14ac:dyDescent="0.35">
      <c r="A481" s="1057" t="s">
        <v>641</v>
      </c>
      <c r="B481" s="144">
        <v>2021</v>
      </c>
      <c r="C481" s="1044" t="s">
        <v>71</v>
      </c>
      <c r="D481" s="30"/>
      <c r="E481" s="32"/>
      <c r="F481" s="30"/>
      <c r="G481" s="319" t="s">
        <v>11</v>
      </c>
      <c r="H481" s="324">
        <v>11549244760</v>
      </c>
      <c r="I481" s="321"/>
      <c r="J481" s="322"/>
      <c r="K481" s="30"/>
      <c r="L481" s="30"/>
    </row>
    <row r="482" spans="1:12" x14ac:dyDescent="0.35">
      <c r="A482" s="1057" t="s">
        <v>641</v>
      </c>
      <c r="B482" s="144">
        <v>2021</v>
      </c>
      <c r="C482" s="1044" t="s">
        <v>72</v>
      </c>
      <c r="D482" s="30"/>
      <c r="E482" s="32"/>
      <c r="F482" s="30"/>
      <c r="G482" s="319" t="s">
        <v>11</v>
      </c>
      <c r="H482" s="324">
        <v>332086954</v>
      </c>
      <c r="I482" s="321"/>
      <c r="J482" s="322"/>
      <c r="K482" s="30"/>
      <c r="L482" s="30"/>
    </row>
    <row r="483" spans="1:12" x14ac:dyDescent="0.35">
      <c r="A483" s="1057" t="s">
        <v>641</v>
      </c>
      <c r="B483" s="144">
        <v>2021</v>
      </c>
      <c r="C483" s="1044" t="s">
        <v>73</v>
      </c>
      <c r="D483" s="30"/>
      <c r="E483" s="32"/>
      <c r="F483" s="30"/>
      <c r="G483" s="319" t="s">
        <v>11</v>
      </c>
      <c r="H483" s="324"/>
      <c r="I483" s="321"/>
      <c r="J483" s="322"/>
      <c r="K483" s="30"/>
      <c r="L483" s="30"/>
    </row>
    <row r="484" spans="1:12" x14ac:dyDescent="0.35">
      <c r="A484" s="1057" t="s">
        <v>641</v>
      </c>
      <c r="B484" s="144">
        <v>2021</v>
      </c>
      <c r="C484" s="1044" t="s">
        <v>74</v>
      </c>
      <c r="D484" s="30"/>
      <c r="E484" s="32"/>
      <c r="F484" s="30"/>
      <c r="G484" s="319" t="s">
        <v>11</v>
      </c>
      <c r="H484" s="324"/>
      <c r="I484" s="321"/>
      <c r="J484" s="322"/>
      <c r="K484" s="30"/>
      <c r="L484" s="30"/>
    </row>
    <row r="485" spans="1:12" x14ac:dyDescent="0.35">
      <c r="A485" s="1057" t="s">
        <v>641</v>
      </c>
      <c r="B485" s="144">
        <v>2021</v>
      </c>
      <c r="C485" s="1044" t="s">
        <v>75</v>
      </c>
      <c r="D485" s="30"/>
      <c r="E485" s="32"/>
      <c r="F485" s="30"/>
      <c r="G485" s="319" t="s">
        <v>11</v>
      </c>
      <c r="H485" s="324"/>
      <c r="I485" s="321"/>
      <c r="J485" s="322"/>
      <c r="K485" s="30"/>
      <c r="L485" s="30"/>
    </row>
    <row r="486" spans="1:12" x14ac:dyDescent="0.35">
      <c r="A486" s="1057" t="s">
        <v>641</v>
      </c>
      <c r="B486" s="144">
        <v>2021</v>
      </c>
      <c r="C486" s="1044" t="s">
        <v>76</v>
      </c>
      <c r="D486" s="30"/>
      <c r="E486" s="32"/>
      <c r="F486" s="30"/>
      <c r="G486" s="319" t="s">
        <v>11</v>
      </c>
      <c r="H486" s="324"/>
      <c r="I486" s="321"/>
      <c r="J486" s="322"/>
      <c r="K486" s="30"/>
      <c r="L486" s="30"/>
    </row>
    <row r="487" spans="1:12" x14ac:dyDescent="0.35">
      <c r="A487" s="1057" t="s">
        <v>641</v>
      </c>
      <c r="B487" s="144">
        <v>2021</v>
      </c>
      <c r="C487" s="1044" t="s">
        <v>77</v>
      </c>
      <c r="D487" s="30"/>
      <c r="E487" s="32"/>
      <c r="F487" s="30"/>
      <c r="G487" s="319" t="s">
        <v>11</v>
      </c>
      <c r="H487" s="324"/>
      <c r="I487" s="321"/>
      <c r="J487" s="322"/>
      <c r="K487" s="30"/>
      <c r="L487" s="30"/>
    </row>
    <row r="488" spans="1:12" x14ac:dyDescent="0.35">
      <c r="A488" s="1057" t="s">
        <v>641</v>
      </c>
      <c r="B488" s="144">
        <v>2021</v>
      </c>
      <c r="C488" s="1044" t="s">
        <v>78</v>
      </c>
      <c r="D488" s="30"/>
      <c r="E488" s="32"/>
      <c r="F488" s="30"/>
      <c r="G488" s="319" t="s">
        <v>11</v>
      </c>
      <c r="H488" s="324"/>
      <c r="I488" s="321"/>
      <c r="J488" s="322"/>
      <c r="K488" s="30"/>
      <c r="L488" s="30"/>
    </row>
    <row r="489" spans="1:12" x14ac:dyDescent="0.35">
      <c r="A489" s="1057" t="s">
        <v>641</v>
      </c>
      <c r="B489" s="144">
        <v>2021</v>
      </c>
      <c r="C489" s="1044" t="s">
        <v>79</v>
      </c>
      <c r="D489" s="30"/>
      <c r="E489" s="32"/>
      <c r="F489" s="30"/>
      <c r="G489" s="319" t="s">
        <v>11</v>
      </c>
      <c r="H489" s="324"/>
      <c r="I489" s="321"/>
      <c r="J489" s="322"/>
      <c r="K489" s="30"/>
      <c r="L489" s="30"/>
    </row>
    <row r="490" spans="1:12" x14ac:dyDescent="0.35">
      <c r="A490" s="1057" t="s">
        <v>641</v>
      </c>
      <c r="B490" s="144">
        <v>2021</v>
      </c>
      <c r="C490" s="1044" t="s">
        <v>80</v>
      </c>
      <c r="D490" s="30"/>
      <c r="E490" s="32"/>
      <c r="F490" s="30"/>
      <c r="G490" s="319" t="s">
        <v>11</v>
      </c>
      <c r="H490" s="324"/>
      <c r="I490" s="321"/>
      <c r="J490" s="322"/>
      <c r="K490" s="30"/>
      <c r="L490" s="30"/>
    </row>
    <row r="491" spans="1:12" x14ac:dyDescent="0.35">
      <c r="A491" s="1057" t="s">
        <v>641</v>
      </c>
      <c r="B491" s="144">
        <v>2021</v>
      </c>
      <c r="C491" s="1044" t="s">
        <v>82</v>
      </c>
      <c r="D491" s="30"/>
      <c r="E491" s="32"/>
      <c r="F491" s="30"/>
      <c r="G491" s="319" t="s">
        <v>11</v>
      </c>
      <c r="H491" s="324"/>
      <c r="I491" s="321"/>
      <c r="J491" s="319"/>
      <c r="K491" s="30"/>
      <c r="L491" s="30"/>
    </row>
    <row r="492" spans="1:12" x14ac:dyDescent="0.35">
      <c r="A492" s="1057" t="s">
        <v>641</v>
      </c>
      <c r="B492" s="144">
        <v>2021</v>
      </c>
      <c r="C492" s="1044"/>
      <c r="D492" s="30"/>
      <c r="E492" s="32"/>
      <c r="F492" s="30"/>
      <c r="G492" s="319"/>
      <c r="H492" s="324"/>
      <c r="I492" s="321"/>
      <c r="J492" s="319"/>
      <c r="K492" s="30"/>
      <c r="L492" s="30"/>
    </row>
    <row r="493" spans="1:12" ht="39" customHeight="1" x14ac:dyDescent="0.4">
      <c r="A493" s="1058" t="s">
        <v>655</v>
      </c>
      <c r="B493" s="144">
        <v>2021</v>
      </c>
      <c r="C493" s="1043" t="s">
        <v>68</v>
      </c>
      <c r="D493" s="60"/>
      <c r="E493" s="60"/>
      <c r="F493" s="60"/>
      <c r="G493" s="258" t="s">
        <v>10</v>
      </c>
      <c r="H493" s="259"/>
      <c r="I493" s="58"/>
      <c r="J493" s="60"/>
      <c r="K493" s="60"/>
      <c r="L493" s="60"/>
    </row>
    <row r="494" spans="1:12" ht="15" x14ac:dyDescent="0.4">
      <c r="A494" s="1058" t="s">
        <v>655</v>
      </c>
      <c r="B494" s="144">
        <v>2021</v>
      </c>
      <c r="C494" s="1044" t="s">
        <v>69</v>
      </c>
      <c r="D494" s="34"/>
      <c r="E494" s="34"/>
      <c r="F494" s="34"/>
      <c r="G494" s="44" t="s">
        <v>10</v>
      </c>
      <c r="H494" s="42"/>
      <c r="I494" s="34"/>
      <c r="J494" s="34"/>
      <c r="K494" s="34"/>
      <c r="L494" s="34"/>
    </row>
    <row r="495" spans="1:12" ht="15" x14ac:dyDescent="0.4">
      <c r="A495" s="1058" t="s">
        <v>655</v>
      </c>
      <c r="B495" s="144">
        <v>2021</v>
      </c>
      <c r="C495" s="1044" t="s">
        <v>70</v>
      </c>
      <c r="D495" s="34"/>
      <c r="E495" s="34"/>
      <c r="F495" s="34"/>
      <c r="G495" s="44" t="s">
        <v>10</v>
      </c>
      <c r="H495" s="42"/>
      <c r="I495" s="34"/>
      <c r="J495" s="34"/>
      <c r="K495" s="34"/>
      <c r="L495" s="34"/>
    </row>
    <row r="496" spans="1:12" ht="15" x14ac:dyDescent="0.4">
      <c r="A496" s="1058" t="s">
        <v>655</v>
      </c>
      <c r="B496" s="144">
        <v>2021</v>
      </c>
      <c r="C496" s="1044" t="s">
        <v>71</v>
      </c>
      <c r="D496" s="34"/>
      <c r="E496" s="34"/>
      <c r="F496" s="34"/>
      <c r="G496" s="44" t="s">
        <v>10</v>
      </c>
      <c r="H496" s="42"/>
      <c r="I496" s="34"/>
      <c r="J496" s="34"/>
      <c r="K496" s="34"/>
      <c r="L496" s="34"/>
    </row>
    <row r="497" spans="1:12" ht="15" x14ac:dyDescent="0.4">
      <c r="A497" s="1058" t="s">
        <v>655</v>
      </c>
      <c r="B497" s="144">
        <v>2021</v>
      </c>
      <c r="C497" s="1044" t="s">
        <v>72</v>
      </c>
      <c r="D497" s="34"/>
      <c r="E497" s="34"/>
      <c r="F497" s="34"/>
      <c r="G497" s="44" t="s">
        <v>10</v>
      </c>
      <c r="H497" s="42"/>
      <c r="I497" s="34"/>
      <c r="J497" s="34"/>
      <c r="K497" s="34"/>
      <c r="L497" s="34"/>
    </row>
    <row r="498" spans="1:12" ht="15" x14ac:dyDescent="0.4">
      <c r="A498" s="1058" t="s">
        <v>655</v>
      </c>
      <c r="B498" s="144">
        <v>2021</v>
      </c>
      <c r="C498" s="1044" t="s">
        <v>73</v>
      </c>
      <c r="D498" s="34"/>
      <c r="E498" s="34"/>
      <c r="F498" s="34"/>
      <c r="G498" s="44" t="s">
        <v>10</v>
      </c>
      <c r="H498" s="42"/>
      <c r="I498" s="34"/>
      <c r="J498" s="34"/>
      <c r="K498" s="34"/>
      <c r="L498" s="34"/>
    </row>
    <row r="499" spans="1:12" ht="15" x14ac:dyDescent="0.4">
      <c r="A499" s="1058" t="s">
        <v>655</v>
      </c>
      <c r="B499" s="144">
        <v>2021</v>
      </c>
      <c r="C499" s="1044" t="s">
        <v>74</v>
      </c>
      <c r="D499" s="34"/>
      <c r="E499" s="34"/>
      <c r="F499" s="34"/>
      <c r="G499" s="44" t="s">
        <v>10</v>
      </c>
      <c r="H499" s="42">
        <v>240000</v>
      </c>
      <c r="I499" s="34"/>
      <c r="J499" s="34"/>
      <c r="K499" s="34"/>
      <c r="L499" s="34"/>
    </row>
    <row r="500" spans="1:12" ht="15" x14ac:dyDescent="0.4">
      <c r="A500" s="1058" t="s">
        <v>655</v>
      </c>
      <c r="B500" s="144">
        <v>2021</v>
      </c>
      <c r="C500" s="1044" t="s">
        <v>75</v>
      </c>
      <c r="D500" s="34"/>
      <c r="E500" s="34"/>
      <c r="F500" s="34"/>
      <c r="G500" s="44" t="s">
        <v>10</v>
      </c>
      <c r="H500" s="42">
        <v>0</v>
      </c>
      <c r="I500" s="30"/>
      <c r="J500" s="34"/>
      <c r="K500" s="34"/>
      <c r="L500" s="34"/>
    </row>
    <row r="501" spans="1:12" ht="15" x14ac:dyDescent="0.4">
      <c r="A501" s="1058" t="s">
        <v>655</v>
      </c>
      <c r="B501" s="144">
        <v>2021</v>
      </c>
      <c r="C501" s="1044" t="s">
        <v>76</v>
      </c>
      <c r="D501" s="34"/>
      <c r="E501" s="34"/>
      <c r="F501" s="34"/>
      <c r="G501" s="44" t="s">
        <v>10</v>
      </c>
      <c r="H501" s="42"/>
      <c r="I501" s="34"/>
      <c r="J501" s="34"/>
      <c r="K501" s="34"/>
      <c r="L501" s="34"/>
    </row>
    <row r="502" spans="1:12" ht="15" x14ac:dyDescent="0.4">
      <c r="A502" s="1058" t="s">
        <v>655</v>
      </c>
      <c r="B502" s="144">
        <v>2021</v>
      </c>
      <c r="C502" s="1044" t="s">
        <v>77</v>
      </c>
      <c r="D502" s="34"/>
      <c r="E502" s="34"/>
      <c r="F502" s="47"/>
      <c r="G502" s="44" t="s">
        <v>10</v>
      </c>
      <c r="H502" s="42">
        <v>2733931.7401395123</v>
      </c>
      <c r="I502" s="34"/>
      <c r="J502" s="34"/>
      <c r="K502" s="34"/>
      <c r="L502" s="34"/>
    </row>
    <row r="503" spans="1:12" ht="15" x14ac:dyDescent="0.4">
      <c r="A503" s="1058" t="s">
        <v>655</v>
      </c>
      <c r="B503" s="144">
        <v>2021</v>
      </c>
      <c r="C503" s="1044" t="s">
        <v>78</v>
      </c>
      <c r="D503" s="34"/>
      <c r="E503" s="48"/>
      <c r="F503" s="47"/>
      <c r="G503" s="44" t="s">
        <v>10</v>
      </c>
      <c r="H503" s="42">
        <v>0</v>
      </c>
      <c r="I503" s="34"/>
      <c r="J503" s="34"/>
      <c r="K503" s="34"/>
      <c r="L503" s="34"/>
    </row>
    <row r="504" spans="1:12" ht="15" x14ac:dyDescent="0.4">
      <c r="A504" s="1058" t="s">
        <v>655</v>
      </c>
      <c r="B504" s="144">
        <v>2021</v>
      </c>
      <c r="C504" s="1044" t="s">
        <v>79</v>
      </c>
      <c r="D504" s="34"/>
      <c r="E504" s="48"/>
      <c r="F504" s="47"/>
      <c r="G504" s="44" t="s">
        <v>10</v>
      </c>
      <c r="H504" s="42">
        <v>0</v>
      </c>
      <c r="I504" s="34"/>
      <c r="J504" s="34"/>
      <c r="K504" s="34"/>
      <c r="L504" s="34"/>
    </row>
    <row r="505" spans="1:12" ht="15" x14ac:dyDescent="0.4">
      <c r="A505" s="1058" t="s">
        <v>655</v>
      </c>
      <c r="B505" s="144">
        <v>2021</v>
      </c>
      <c r="C505" s="1044" t="s">
        <v>80</v>
      </c>
      <c r="D505" s="34"/>
      <c r="E505" s="48"/>
      <c r="F505" s="47"/>
      <c r="G505" s="44" t="s">
        <v>10</v>
      </c>
      <c r="H505" s="42">
        <v>0</v>
      </c>
      <c r="I505" s="34"/>
      <c r="J505" s="34"/>
      <c r="K505" s="34"/>
      <c r="L505" s="34"/>
    </row>
    <row r="506" spans="1:12" ht="15" x14ac:dyDescent="0.4">
      <c r="A506" s="1058" t="s">
        <v>655</v>
      </c>
      <c r="B506" s="144">
        <v>2021</v>
      </c>
      <c r="C506" s="1044" t="s">
        <v>81</v>
      </c>
      <c r="D506" s="34"/>
      <c r="E506" s="48"/>
      <c r="F506" s="47"/>
      <c r="G506" s="44" t="s">
        <v>10</v>
      </c>
      <c r="H506" s="42"/>
      <c r="I506" s="34"/>
      <c r="J506" s="34"/>
      <c r="K506" s="34"/>
      <c r="L506" s="34"/>
    </row>
    <row r="507" spans="1:12" ht="15" x14ac:dyDescent="0.4">
      <c r="A507" s="1058" t="s">
        <v>655</v>
      </c>
      <c r="B507" s="144">
        <v>2021</v>
      </c>
      <c r="C507" s="1045" t="s">
        <v>68</v>
      </c>
      <c r="D507" s="34"/>
      <c r="E507" s="36"/>
      <c r="F507" s="47"/>
      <c r="G507" s="44" t="s">
        <v>11</v>
      </c>
      <c r="H507" s="43"/>
      <c r="I507" s="34"/>
      <c r="J507" s="34"/>
      <c r="K507" s="34"/>
      <c r="L507" s="34"/>
    </row>
    <row r="508" spans="1:12" ht="15" x14ac:dyDescent="0.4">
      <c r="A508" s="1058" t="s">
        <v>655</v>
      </c>
      <c r="B508" s="144">
        <v>2021</v>
      </c>
      <c r="C508" s="1044" t="s">
        <v>69</v>
      </c>
      <c r="D508" s="34"/>
      <c r="E508" s="36"/>
      <c r="F508" s="47"/>
      <c r="G508" s="44" t="s">
        <v>11</v>
      </c>
      <c r="H508" s="43">
        <v>4312553061</v>
      </c>
      <c r="I508" s="30"/>
      <c r="J508" s="34"/>
      <c r="K508" s="34"/>
      <c r="L508" s="34"/>
    </row>
    <row r="509" spans="1:12" ht="15" x14ac:dyDescent="0.4">
      <c r="A509" s="1058" t="s">
        <v>655</v>
      </c>
      <c r="B509" s="144">
        <v>2021</v>
      </c>
      <c r="C509" s="1044" t="s">
        <v>70</v>
      </c>
      <c r="D509" s="34"/>
      <c r="E509" s="36"/>
      <c r="F509" s="47"/>
      <c r="G509" s="44" t="s">
        <v>11</v>
      </c>
      <c r="H509" s="43"/>
      <c r="I509" s="34"/>
      <c r="J509" s="34"/>
      <c r="K509" s="34"/>
      <c r="L509" s="34"/>
    </row>
    <row r="510" spans="1:12" ht="15" x14ac:dyDescent="0.4">
      <c r="A510" s="1058" t="s">
        <v>655</v>
      </c>
      <c r="B510" s="144">
        <v>2021</v>
      </c>
      <c r="C510" s="1044" t="s">
        <v>71</v>
      </c>
      <c r="D510" s="34"/>
      <c r="E510" s="36"/>
      <c r="F510" s="47"/>
      <c r="G510" s="44" t="s">
        <v>11</v>
      </c>
      <c r="H510" s="43">
        <v>7079999634</v>
      </c>
      <c r="I510" s="34"/>
      <c r="J510" s="34"/>
      <c r="K510" s="34"/>
      <c r="L510" s="34"/>
    </row>
    <row r="511" spans="1:12" ht="15" x14ac:dyDescent="0.4">
      <c r="A511" s="1058" t="s">
        <v>655</v>
      </c>
      <c r="B511" s="144">
        <v>2021</v>
      </c>
      <c r="C511" s="1044" t="s">
        <v>72</v>
      </c>
      <c r="D511" s="34"/>
      <c r="E511" s="36"/>
      <c r="F511" s="47"/>
      <c r="G511" s="44" t="s">
        <v>11</v>
      </c>
      <c r="H511" s="43"/>
      <c r="I511" s="34"/>
      <c r="J511" s="34"/>
      <c r="K511" s="34"/>
      <c r="L511" s="34"/>
    </row>
    <row r="512" spans="1:12" ht="15" x14ac:dyDescent="0.4">
      <c r="A512" s="1058" t="s">
        <v>655</v>
      </c>
      <c r="B512" s="144">
        <v>2021</v>
      </c>
      <c r="C512" s="1044" t="s">
        <v>73</v>
      </c>
      <c r="D512" s="34"/>
      <c r="E512" s="36"/>
      <c r="F512" s="47"/>
      <c r="G512" s="44" t="s">
        <v>11</v>
      </c>
      <c r="H512" s="43"/>
      <c r="I512" s="34"/>
      <c r="J512" s="34"/>
      <c r="K512" s="34"/>
      <c r="L512" s="34"/>
    </row>
    <row r="513" spans="1:12" ht="15" x14ac:dyDescent="0.4">
      <c r="A513" s="1058" t="s">
        <v>655</v>
      </c>
      <c r="B513" s="144">
        <v>2021</v>
      </c>
      <c r="C513" s="1044" t="s">
        <v>74</v>
      </c>
      <c r="D513" s="34"/>
      <c r="E513" s="36"/>
      <c r="F513" s="47"/>
      <c r="G513" s="44" t="s">
        <v>11</v>
      </c>
      <c r="H513" s="43"/>
      <c r="I513" s="34"/>
      <c r="J513" s="34"/>
      <c r="K513" s="34"/>
      <c r="L513" s="34"/>
    </row>
    <row r="514" spans="1:12" ht="15" x14ac:dyDescent="0.4">
      <c r="A514" s="1058" t="s">
        <v>655</v>
      </c>
      <c r="B514" s="144">
        <v>2021</v>
      </c>
      <c r="C514" s="1044" t="s">
        <v>75</v>
      </c>
      <c r="D514" s="34"/>
      <c r="E514" s="36"/>
      <c r="F514" s="47"/>
      <c r="G514" s="44" t="s">
        <v>11</v>
      </c>
      <c r="H514" s="43"/>
      <c r="I514" s="34"/>
      <c r="J514" s="34"/>
      <c r="K514" s="34"/>
      <c r="L514" s="34"/>
    </row>
    <row r="515" spans="1:12" ht="15" x14ac:dyDescent="0.4">
      <c r="A515" s="1058" t="s">
        <v>655</v>
      </c>
      <c r="B515" s="144">
        <v>2021</v>
      </c>
      <c r="C515" s="1044" t="s">
        <v>76</v>
      </c>
      <c r="D515" s="34"/>
      <c r="E515" s="36"/>
      <c r="F515" s="47"/>
      <c r="G515" s="44" t="s">
        <v>11</v>
      </c>
      <c r="H515" s="43"/>
      <c r="I515" s="34"/>
      <c r="J515" s="34"/>
      <c r="K515" s="34"/>
      <c r="L515" s="34"/>
    </row>
    <row r="516" spans="1:12" ht="15" x14ac:dyDescent="0.4">
      <c r="A516" s="1058" t="s">
        <v>655</v>
      </c>
      <c r="B516" s="144">
        <v>2021</v>
      </c>
      <c r="C516" s="1044" t="s">
        <v>77</v>
      </c>
      <c r="D516" s="34"/>
      <c r="E516" s="36"/>
      <c r="F516" s="47"/>
      <c r="G516" s="44" t="s">
        <v>11</v>
      </c>
      <c r="H516" s="43"/>
      <c r="I516" s="34"/>
      <c r="J516" s="34"/>
      <c r="K516" s="34"/>
      <c r="L516" s="34"/>
    </row>
    <row r="517" spans="1:12" ht="15" x14ac:dyDescent="0.4">
      <c r="A517" s="1058" t="s">
        <v>655</v>
      </c>
      <c r="B517" s="144">
        <v>2021</v>
      </c>
      <c r="C517" s="1044" t="s">
        <v>78</v>
      </c>
      <c r="D517" s="34"/>
      <c r="E517" s="36"/>
      <c r="F517" s="47"/>
      <c r="G517" s="44" t="s">
        <v>11</v>
      </c>
      <c r="H517" s="43"/>
      <c r="I517" s="34"/>
      <c r="J517" s="34"/>
      <c r="K517" s="34"/>
      <c r="L517" s="34"/>
    </row>
    <row r="518" spans="1:12" ht="15" x14ac:dyDescent="0.4">
      <c r="A518" s="1058" t="s">
        <v>655</v>
      </c>
      <c r="B518" s="144">
        <v>2021</v>
      </c>
      <c r="C518" s="1044" t="s">
        <v>79</v>
      </c>
      <c r="D518" s="34"/>
      <c r="E518" s="36"/>
      <c r="F518" s="47"/>
      <c r="G518" s="44" t="s">
        <v>11</v>
      </c>
      <c r="H518" s="43"/>
      <c r="I518" s="34"/>
      <c r="J518" s="34"/>
      <c r="K518" s="34"/>
      <c r="L518" s="34"/>
    </row>
    <row r="519" spans="1:12" ht="15" x14ac:dyDescent="0.4">
      <c r="A519" s="1058" t="s">
        <v>655</v>
      </c>
      <c r="B519" s="144">
        <v>2021</v>
      </c>
      <c r="C519" s="1044" t="s">
        <v>80</v>
      </c>
      <c r="D519" s="34"/>
      <c r="E519" s="36"/>
      <c r="F519" s="47"/>
      <c r="G519" s="44" t="s">
        <v>11</v>
      </c>
      <c r="H519" s="43"/>
      <c r="I519" s="34"/>
      <c r="J519" s="34"/>
      <c r="K519" s="34"/>
      <c r="L519" s="34"/>
    </row>
    <row r="520" spans="1:12" ht="15" x14ac:dyDescent="0.4">
      <c r="A520" s="1058" t="s">
        <v>655</v>
      </c>
      <c r="B520" s="144">
        <v>2021</v>
      </c>
      <c r="C520" s="1044" t="s">
        <v>82</v>
      </c>
      <c r="D520" s="34"/>
      <c r="E520" s="36"/>
      <c r="F520" s="47"/>
      <c r="G520" s="44" t="s">
        <v>11</v>
      </c>
      <c r="H520" s="43"/>
      <c r="I520" s="34"/>
      <c r="J520" s="34"/>
      <c r="K520" s="34"/>
      <c r="L520" s="34"/>
    </row>
    <row r="521" spans="1:12" ht="15" x14ac:dyDescent="0.4">
      <c r="A521" s="1058" t="s">
        <v>655</v>
      </c>
      <c r="B521" s="144">
        <v>2021</v>
      </c>
      <c r="C521" s="1044"/>
      <c r="D521" s="34"/>
      <c r="E521" s="36"/>
      <c r="F521" s="47"/>
      <c r="G521" s="44"/>
      <c r="H521" s="43"/>
      <c r="I521" s="34"/>
      <c r="J521" s="34"/>
      <c r="K521" s="34"/>
      <c r="L521" s="34"/>
    </row>
    <row r="522" spans="1:12" ht="15" x14ac:dyDescent="0.4">
      <c r="A522" s="1059" t="s">
        <v>674</v>
      </c>
      <c r="B522" s="144">
        <v>2021</v>
      </c>
      <c r="C522" s="1043" t="s">
        <v>68</v>
      </c>
      <c r="D522" s="258"/>
      <c r="E522" s="258"/>
      <c r="F522" s="60"/>
      <c r="G522" s="258" t="s">
        <v>10</v>
      </c>
      <c r="H522" s="259">
        <v>156741314.87</v>
      </c>
      <c r="I522" s="60"/>
      <c r="J522" s="60"/>
      <c r="K522" s="60"/>
      <c r="L522" s="60"/>
    </row>
    <row r="523" spans="1:12" ht="15" x14ac:dyDescent="0.4">
      <c r="A523" s="1059" t="s">
        <v>674</v>
      </c>
      <c r="B523" s="144">
        <v>2021</v>
      </c>
      <c r="C523" s="1044" t="s">
        <v>69</v>
      </c>
      <c r="D523" s="44"/>
      <c r="E523" s="44"/>
      <c r="F523" s="34"/>
      <c r="G523" s="44" t="s">
        <v>10</v>
      </c>
      <c r="H523" s="42"/>
      <c r="I523" s="34"/>
      <c r="J523" s="34"/>
      <c r="K523" s="34"/>
      <c r="L523" s="34"/>
    </row>
    <row r="524" spans="1:12" ht="15" x14ac:dyDescent="0.4">
      <c r="A524" s="1059" t="s">
        <v>674</v>
      </c>
      <c r="B524" s="144">
        <v>2021</v>
      </c>
      <c r="C524" s="1044" t="s">
        <v>70</v>
      </c>
      <c r="D524" s="44"/>
      <c r="E524" s="44"/>
      <c r="F524" s="34"/>
      <c r="G524" s="44" t="s">
        <v>10</v>
      </c>
      <c r="H524" s="42"/>
      <c r="I524" s="34"/>
      <c r="J524" s="34"/>
      <c r="K524" s="34"/>
      <c r="L524" s="34"/>
    </row>
    <row r="525" spans="1:12" ht="15" x14ac:dyDescent="0.4">
      <c r="A525" s="1059" t="s">
        <v>674</v>
      </c>
      <c r="B525" s="144">
        <v>2021</v>
      </c>
      <c r="C525" s="1044" t="s">
        <v>71</v>
      </c>
      <c r="D525" s="44"/>
      <c r="E525" s="44"/>
      <c r="F525" s="34"/>
      <c r="G525" s="44" t="s">
        <v>10</v>
      </c>
      <c r="H525" s="42"/>
      <c r="I525" s="34"/>
      <c r="J525" s="34"/>
      <c r="K525" s="34"/>
      <c r="L525" s="34"/>
    </row>
    <row r="526" spans="1:12" ht="15" x14ac:dyDescent="0.4">
      <c r="A526" s="1059" t="s">
        <v>674</v>
      </c>
      <c r="B526" s="144">
        <v>2021</v>
      </c>
      <c r="C526" s="1044" t="s">
        <v>72</v>
      </c>
      <c r="D526" s="44"/>
      <c r="E526" s="44"/>
      <c r="F526" s="34"/>
      <c r="G526" s="44" t="s">
        <v>10</v>
      </c>
      <c r="H526" s="42"/>
      <c r="I526" s="34"/>
      <c r="J526" s="34"/>
      <c r="K526" s="34"/>
      <c r="L526" s="34"/>
    </row>
    <row r="527" spans="1:12" ht="15" x14ac:dyDescent="0.4">
      <c r="A527" s="1059" t="s">
        <v>674</v>
      </c>
      <c r="B527" s="144">
        <v>2021</v>
      </c>
      <c r="C527" s="1044" t="s">
        <v>73</v>
      </c>
      <c r="D527" s="44" t="s">
        <v>66</v>
      </c>
      <c r="E527" s="44" t="s">
        <v>66</v>
      </c>
      <c r="F527" s="34"/>
      <c r="G527" s="44" t="s">
        <v>10</v>
      </c>
      <c r="H527" s="42"/>
      <c r="I527" s="34"/>
      <c r="J527" s="34"/>
      <c r="K527" s="34"/>
      <c r="L527" s="34"/>
    </row>
    <row r="528" spans="1:12" ht="15" x14ac:dyDescent="0.4">
      <c r="A528" s="1059" t="s">
        <v>674</v>
      </c>
      <c r="B528" s="144">
        <v>2021</v>
      </c>
      <c r="C528" s="1044" t="s">
        <v>74</v>
      </c>
      <c r="D528" s="44"/>
      <c r="E528" s="44"/>
      <c r="F528" s="34"/>
      <c r="G528" s="44" t="s">
        <v>10</v>
      </c>
      <c r="H528" s="42">
        <v>3864586.19</v>
      </c>
      <c r="I528" s="30"/>
      <c r="J528" s="34"/>
      <c r="K528" s="34"/>
      <c r="L528" s="34"/>
    </row>
    <row r="529" spans="1:12" ht="15" x14ac:dyDescent="0.4">
      <c r="A529" s="1059" t="s">
        <v>674</v>
      </c>
      <c r="B529" s="144">
        <v>2021</v>
      </c>
      <c r="C529" s="1044" t="s">
        <v>75</v>
      </c>
      <c r="D529" s="44"/>
      <c r="E529" s="44"/>
      <c r="F529" s="34"/>
      <c r="G529" s="44" t="s">
        <v>10</v>
      </c>
      <c r="H529" s="42"/>
      <c r="I529" s="30"/>
      <c r="J529" s="34"/>
      <c r="K529" s="34"/>
      <c r="L529" s="34"/>
    </row>
    <row r="530" spans="1:12" ht="15" x14ac:dyDescent="0.4">
      <c r="A530" s="1059" t="s">
        <v>674</v>
      </c>
      <c r="B530" s="144">
        <v>2021</v>
      </c>
      <c r="C530" s="1044" t="s">
        <v>76</v>
      </c>
      <c r="D530" s="44" t="s">
        <v>66</v>
      </c>
      <c r="E530" s="44" t="s">
        <v>66</v>
      </c>
      <c r="F530" s="34"/>
      <c r="G530" s="44" t="s">
        <v>10</v>
      </c>
      <c r="H530" s="42"/>
      <c r="I530" s="34"/>
      <c r="J530" s="34"/>
      <c r="K530" s="34"/>
      <c r="L530" s="34"/>
    </row>
    <row r="531" spans="1:12" ht="15" x14ac:dyDescent="0.4">
      <c r="A531" s="1059" t="s">
        <v>674</v>
      </c>
      <c r="B531" s="144">
        <v>2021</v>
      </c>
      <c r="C531" s="1044" t="s">
        <v>77</v>
      </c>
      <c r="D531" s="44" t="s">
        <v>66</v>
      </c>
      <c r="E531" s="44" t="s">
        <v>66</v>
      </c>
      <c r="F531" s="47"/>
      <c r="G531" s="44" t="s">
        <v>10</v>
      </c>
      <c r="H531" s="42">
        <v>44118023.750482962</v>
      </c>
      <c r="I531" s="34"/>
      <c r="J531" s="34"/>
      <c r="K531" s="34"/>
      <c r="L531" s="34"/>
    </row>
    <row r="532" spans="1:12" ht="15" x14ac:dyDescent="0.4">
      <c r="A532" s="1059" t="s">
        <v>674</v>
      </c>
      <c r="B532" s="144">
        <v>2021</v>
      </c>
      <c r="C532" s="1044" t="s">
        <v>78</v>
      </c>
      <c r="D532" s="44" t="s">
        <v>66</v>
      </c>
      <c r="E532" s="44" t="s">
        <v>66</v>
      </c>
      <c r="F532" s="47"/>
      <c r="G532" s="44" t="s">
        <v>10</v>
      </c>
      <c r="H532" s="42">
        <v>257670642.72007585</v>
      </c>
      <c r="I532" s="34"/>
      <c r="J532" s="34"/>
      <c r="K532" s="34"/>
      <c r="L532" s="34"/>
    </row>
    <row r="533" spans="1:12" ht="15" x14ac:dyDescent="0.4">
      <c r="A533" s="1059" t="s">
        <v>674</v>
      </c>
      <c r="B533" s="144">
        <v>2021</v>
      </c>
      <c r="C533" s="1044" t="s">
        <v>79</v>
      </c>
      <c r="D533" s="44" t="s">
        <v>66</v>
      </c>
      <c r="E533" s="44" t="s">
        <v>66</v>
      </c>
      <c r="F533" s="47"/>
      <c r="G533" s="44" t="s">
        <v>10</v>
      </c>
      <c r="H533" s="290">
        <v>-4490772.58</v>
      </c>
      <c r="I533" s="34"/>
      <c r="J533" s="34"/>
      <c r="K533" s="34"/>
      <c r="L533" s="34"/>
    </row>
    <row r="534" spans="1:12" ht="15" x14ac:dyDescent="0.4">
      <c r="A534" s="1059" t="s">
        <v>674</v>
      </c>
      <c r="B534" s="144">
        <v>2021</v>
      </c>
      <c r="C534" s="1044" t="s">
        <v>80</v>
      </c>
      <c r="D534" s="44" t="s">
        <v>66</v>
      </c>
      <c r="E534" s="44" t="s">
        <v>66</v>
      </c>
      <c r="F534" s="47"/>
      <c r="G534" s="44" t="s">
        <v>10</v>
      </c>
      <c r="H534" s="290">
        <v>-70651318</v>
      </c>
      <c r="I534" s="34"/>
      <c r="J534" s="34"/>
      <c r="K534" s="34"/>
      <c r="L534" s="34"/>
    </row>
    <row r="535" spans="1:12" ht="15" x14ac:dyDescent="0.4">
      <c r="A535" s="1059" t="s">
        <v>674</v>
      </c>
      <c r="B535" s="144">
        <v>2021</v>
      </c>
      <c r="C535" s="1044" t="s">
        <v>81</v>
      </c>
      <c r="D535" s="44"/>
      <c r="E535" s="330"/>
      <c r="F535" s="47"/>
      <c r="G535" s="44" t="s">
        <v>10</v>
      </c>
      <c r="H535" s="42">
        <v>3592463.0999999996</v>
      </c>
      <c r="I535" s="34"/>
      <c r="J535" s="34"/>
      <c r="K535" s="34"/>
      <c r="L535" s="34"/>
    </row>
    <row r="536" spans="1:12" ht="15" x14ac:dyDescent="0.4">
      <c r="A536" s="1059" t="s">
        <v>674</v>
      </c>
      <c r="B536" s="144">
        <v>2021</v>
      </c>
      <c r="C536" s="1045" t="s">
        <v>68</v>
      </c>
      <c r="D536" s="44"/>
      <c r="E536" s="44"/>
      <c r="F536" s="47"/>
      <c r="G536" s="44" t="s">
        <v>11</v>
      </c>
      <c r="H536" s="43"/>
      <c r="I536" s="30"/>
      <c r="J536" s="34"/>
      <c r="K536" s="34"/>
      <c r="L536" s="34"/>
    </row>
    <row r="537" spans="1:12" ht="15" x14ac:dyDescent="0.4">
      <c r="A537" s="1059" t="s">
        <v>674</v>
      </c>
      <c r="B537" s="144">
        <v>2021</v>
      </c>
      <c r="C537" s="1044" t="s">
        <v>69</v>
      </c>
      <c r="D537" s="44" t="s">
        <v>66</v>
      </c>
      <c r="E537" s="44" t="s">
        <v>66</v>
      </c>
      <c r="F537" s="47"/>
      <c r="G537" s="44" t="s">
        <v>11</v>
      </c>
      <c r="H537" s="43"/>
      <c r="I537" s="30"/>
      <c r="J537" s="34"/>
      <c r="K537" s="34"/>
      <c r="L537" s="34"/>
    </row>
    <row r="538" spans="1:12" ht="15" x14ac:dyDescent="0.4">
      <c r="A538" s="1059" t="s">
        <v>674</v>
      </c>
      <c r="B538" s="144">
        <v>2021</v>
      </c>
      <c r="C538" s="1044" t="s">
        <v>70</v>
      </c>
      <c r="D538" s="44" t="s">
        <v>66</v>
      </c>
      <c r="E538" s="44" t="s">
        <v>66</v>
      </c>
      <c r="F538" s="47"/>
      <c r="G538" s="44" t="s">
        <v>11</v>
      </c>
      <c r="H538" s="43">
        <v>1562577353909</v>
      </c>
      <c r="I538" s="34"/>
      <c r="J538" s="34"/>
      <c r="K538" s="34"/>
      <c r="L538" s="34"/>
    </row>
    <row r="539" spans="1:12" ht="15" x14ac:dyDescent="0.4">
      <c r="A539" s="1059" t="s">
        <v>674</v>
      </c>
      <c r="B539" s="144">
        <v>2021</v>
      </c>
      <c r="C539" s="1044" t="s">
        <v>71</v>
      </c>
      <c r="D539" s="44"/>
      <c r="E539" s="330"/>
      <c r="F539" s="47"/>
      <c r="G539" s="44" t="s">
        <v>11</v>
      </c>
      <c r="H539" s="43">
        <v>1821987992952</v>
      </c>
      <c r="I539" s="34"/>
      <c r="J539" s="34"/>
      <c r="K539" s="34"/>
      <c r="L539" s="34"/>
    </row>
    <row r="540" spans="1:12" ht="15" x14ac:dyDescent="0.4">
      <c r="A540" s="1059" t="s">
        <v>674</v>
      </c>
      <c r="B540" s="144">
        <v>2021</v>
      </c>
      <c r="C540" s="1044" t="s">
        <v>72</v>
      </c>
      <c r="D540" s="44" t="s">
        <v>66</v>
      </c>
      <c r="E540" s="44" t="s">
        <v>66</v>
      </c>
      <c r="F540" s="47"/>
      <c r="G540" s="44" t="s">
        <v>11</v>
      </c>
      <c r="H540" s="43"/>
      <c r="I540" s="34"/>
      <c r="J540" s="34"/>
      <c r="K540" s="34"/>
      <c r="L540" s="34"/>
    </row>
    <row r="541" spans="1:12" ht="15" x14ac:dyDescent="0.4">
      <c r="A541" s="1059" t="s">
        <v>674</v>
      </c>
      <c r="B541" s="144">
        <v>2021</v>
      </c>
      <c r="C541" s="1044" t="s">
        <v>73</v>
      </c>
      <c r="D541" s="44"/>
      <c r="E541" s="330"/>
      <c r="F541" s="47"/>
      <c r="G541" s="44" t="s">
        <v>11</v>
      </c>
      <c r="H541" s="43">
        <v>81302452347.073334</v>
      </c>
      <c r="I541" s="34"/>
      <c r="J541" s="34"/>
      <c r="K541" s="34"/>
      <c r="L541" s="34"/>
    </row>
    <row r="542" spans="1:12" ht="15" x14ac:dyDescent="0.4">
      <c r="A542" s="1059" t="s">
        <v>674</v>
      </c>
      <c r="B542" s="144">
        <v>2021</v>
      </c>
      <c r="C542" s="1044" t="s">
        <v>74</v>
      </c>
      <c r="D542" s="44"/>
      <c r="E542" s="330"/>
      <c r="F542" s="47"/>
      <c r="G542" s="44" t="s">
        <v>11</v>
      </c>
      <c r="H542" s="43"/>
      <c r="I542" s="34"/>
      <c r="J542" s="34"/>
      <c r="K542" s="34"/>
      <c r="L542" s="34"/>
    </row>
    <row r="543" spans="1:12" ht="15" x14ac:dyDescent="0.4">
      <c r="A543" s="1059" t="s">
        <v>674</v>
      </c>
      <c r="B543" s="144">
        <v>2021</v>
      </c>
      <c r="C543" s="1044" t="s">
        <v>75</v>
      </c>
      <c r="D543" s="44"/>
      <c r="E543" s="330"/>
      <c r="F543" s="47"/>
      <c r="G543" s="44" t="s">
        <v>11</v>
      </c>
      <c r="H543" s="43"/>
      <c r="I543" s="34"/>
      <c r="J543" s="34"/>
      <c r="K543" s="34"/>
      <c r="L543" s="34"/>
    </row>
    <row r="544" spans="1:12" ht="15" x14ac:dyDescent="0.4">
      <c r="A544" s="1059" t="s">
        <v>674</v>
      </c>
      <c r="B544" s="144">
        <v>2021</v>
      </c>
      <c r="C544" s="1044" t="s">
        <v>76</v>
      </c>
      <c r="D544" s="44"/>
      <c r="E544" s="330"/>
      <c r="F544" s="47"/>
      <c r="G544" s="44" t="s">
        <v>11</v>
      </c>
      <c r="H544" s="43"/>
      <c r="I544" s="34"/>
      <c r="J544" s="34"/>
      <c r="K544" s="34"/>
      <c r="L544" s="34"/>
    </row>
    <row r="545" spans="1:12" ht="15" x14ac:dyDescent="0.4">
      <c r="A545" s="1059" t="s">
        <v>674</v>
      </c>
      <c r="B545" s="144">
        <v>2021</v>
      </c>
      <c r="C545" s="1044" t="s">
        <v>77</v>
      </c>
      <c r="D545" s="44"/>
      <c r="E545" s="330"/>
      <c r="F545" s="47"/>
      <c r="G545" s="44" t="s">
        <v>11</v>
      </c>
      <c r="H545" s="43"/>
      <c r="I545" s="34"/>
      <c r="J545" s="34"/>
      <c r="K545" s="34"/>
      <c r="L545" s="34"/>
    </row>
    <row r="546" spans="1:12" ht="15" x14ac:dyDescent="0.4">
      <c r="A546" s="1059" t="s">
        <v>674</v>
      </c>
      <c r="B546" s="144">
        <v>2021</v>
      </c>
      <c r="C546" s="1044" t="s">
        <v>78</v>
      </c>
      <c r="D546" s="44"/>
      <c r="E546" s="330"/>
      <c r="F546" s="47"/>
      <c r="G546" s="44" t="s">
        <v>11</v>
      </c>
      <c r="H546" s="43"/>
      <c r="I546" s="34"/>
      <c r="J546" s="34"/>
      <c r="K546" s="34"/>
      <c r="L546" s="34"/>
    </row>
    <row r="547" spans="1:12" ht="15" x14ac:dyDescent="0.4">
      <c r="A547" s="1059" t="s">
        <v>674</v>
      </c>
      <c r="B547" s="144">
        <v>2021</v>
      </c>
      <c r="C547" s="1044" t="s">
        <v>79</v>
      </c>
      <c r="D547" s="44"/>
      <c r="E547" s="330"/>
      <c r="F547" s="47"/>
      <c r="G547" s="44" t="s">
        <v>11</v>
      </c>
      <c r="H547" s="43"/>
      <c r="I547" s="34"/>
      <c r="J547" s="34"/>
      <c r="K547" s="34"/>
      <c r="L547" s="34"/>
    </row>
    <row r="548" spans="1:12" ht="15" x14ac:dyDescent="0.4">
      <c r="A548" s="1059" t="s">
        <v>674</v>
      </c>
      <c r="B548" s="144">
        <v>2021</v>
      </c>
      <c r="C548" s="1044" t="s">
        <v>80</v>
      </c>
      <c r="D548" s="44"/>
      <c r="E548" s="330"/>
      <c r="F548" s="47"/>
      <c r="G548" s="44" t="s">
        <v>11</v>
      </c>
      <c r="H548" s="43"/>
      <c r="I548" s="34"/>
      <c r="J548" s="34"/>
      <c r="K548" s="34"/>
      <c r="L548" s="34"/>
    </row>
    <row r="549" spans="1:12" ht="15" x14ac:dyDescent="0.4">
      <c r="A549" s="1059" t="s">
        <v>674</v>
      </c>
      <c r="B549" s="144">
        <v>2021</v>
      </c>
      <c r="C549" s="1044" t="s">
        <v>82</v>
      </c>
      <c r="D549" s="44"/>
      <c r="E549" s="32"/>
      <c r="F549" s="47"/>
      <c r="G549" s="44" t="s">
        <v>11</v>
      </c>
      <c r="H549" s="43"/>
      <c r="I549" s="34"/>
      <c r="J549" s="34"/>
      <c r="K549" s="34"/>
      <c r="L549" s="34"/>
    </row>
    <row r="550" spans="1:12" ht="15" x14ac:dyDescent="0.4">
      <c r="A550" s="1059" t="s">
        <v>674</v>
      </c>
      <c r="B550" s="144">
        <v>2021</v>
      </c>
      <c r="C550" s="1044"/>
      <c r="D550" s="44"/>
      <c r="E550" s="32"/>
      <c r="F550" s="47"/>
      <c r="G550" s="44"/>
      <c r="H550" s="43"/>
      <c r="I550" s="34"/>
      <c r="J550" s="34"/>
      <c r="K550" s="34"/>
      <c r="L550" s="34"/>
    </row>
    <row r="551" spans="1:12" ht="15" x14ac:dyDescent="0.4">
      <c r="A551" s="1060" t="s">
        <v>736</v>
      </c>
      <c r="B551" s="144">
        <v>2021</v>
      </c>
      <c r="C551" s="1043" t="s">
        <v>68</v>
      </c>
      <c r="D551" s="258" t="s">
        <v>66</v>
      </c>
      <c r="E551" s="258" t="s">
        <v>66</v>
      </c>
      <c r="F551" s="337"/>
      <c r="G551" s="258" t="s">
        <v>10</v>
      </c>
      <c r="H551" s="259">
        <v>471378</v>
      </c>
      <c r="I551" s="61"/>
      <c r="J551" s="61"/>
      <c r="K551" s="61"/>
      <c r="L551" s="61"/>
    </row>
    <row r="552" spans="1:12" ht="15" x14ac:dyDescent="0.4">
      <c r="A552" s="1060" t="s">
        <v>736</v>
      </c>
      <c r="B552" s="144">
        <v>2021</v>
      </c>
      <c r="C552" s="1044" t="s">
        <v>69</v>
      </c>
      <c r="D552" s="44"/>
      <c r="E552" s="44"/>
      <c r="F552" s="336"/>
      <c r="G552" s="44" t="s">
        <v>10</v>
      </c>
      <c r="H552" s="42"/>
      <c r="I552" s="49"/>
      <c r="J552" s="49"/>
      <c r="K552" s="49"/>
      <c r="L552" s="49"/>
    </row>
    <row r="553" spans="1:12" ht="15" x14ac:dyDescent="0.4">
      <c r="A553" s="1060" t="s">
        <v>736</v>
      </c>
      <c r="B553" s="144">
        <v>2021</v>
      </c>
      <c r="C553" s="1044" t="s">
        <v>70</v>
      </c>
      <c r="D553" s="44"/>
      <c r="E553" s="44"/>
      <c r="F553" s="336"/>
      <c r="G553" s="44" t="s">
        <v>10</v>
      </c>
      <c r="H553" s="42"/>
      <c r="I553" s="49"/>
      <c r="J553" s="49"/>
      <c r="K553" s="49"/>
      <c r="L553" s="49"/>
    </row>
    <row r="554" spans="1:12" ht="15" x14ac:dyDescent="0.4">
      <c r="A554" s="1060" t="s">
        <v>736</v>
      </c>
      <c r="B554" s="144">
        <v>2021</v>
      </c>
      <c r="C554" s="1044" t="s">
        <v>71</v>
      </c>
      <c r="D554" s="44"/>
      <c r="E554" s="44"/>
      <c r="F554" s="336"/>
      <c r="G554" s="44" t="s">
        <v>10</v>
      </c>
      <c r="H554" s="42"/>
      <c r="I554" s="49"/>
      <c r="J554" s="49"/>
      <c r="K554" s="49"/>
      <c r="L554" s="49"/>
    </row>
    <row r="555" spans="1:12" ht="15" x14ac:dyDescent="0.4">
      <c r="A555" s="1060" t="s">
        <v>736</v>
      </c>
      <c r="B555" s="144">
        <v>2021</v>
      </c>
      <c r="C555" s="1044" t="s">
        <v>72</v>
      </c>
      <c r="D555" s="44"/>
      <c r="E555" s="44"/>
      <c r="F555" s="336"/>
      <c r="G555" s="44" t="s">
        <v>10</v>
      </c>
      <c r="H555" s="42"/>
      <c r="I555" s="49"/>
      <c r="J555" s="49"/>
      <c r="K555" s="49"/>
      <c r="L555" s="49"/>
    </row>
    <row r="556" spans="1:12" ht="15" x14ac:dyDescent="0.4">
      <c r="A556" s="1060" t="s">
        <v>736</v>
      </c>
      <c r="B556" s="144">
        <v>2021</v>
      </c>
      <c r="C556" s="1044" t="s">
        <v>73</v>
      </c>
      <c r="D556" s="44"/>
      <c r="E556" s="44"/>
      <c r="F556" s="336"/>
      <c r="G556" s="44" t="s">
        <v>10</v>
      </c>
      <c r="H556" s="42"/>
      <c r="I556" s="49"/>
      <c r="J556" s="49"/>
      <c r="K556" s="49"/>
      <c r="L556" s="49"/>
    </row>
    <row r="557" spans="1:12" ht="15" x14ac:dyDescent="0.4">
      <c r="A557" s="1060" t="s">
        <v>736</v>
      </c>
      <c r="B557" s="144">
        <v>2021</v>
      </c>
      <c r="C557" s="1044" t="s">
        <v>74</v>
      </c>
      <c r="D557" s="44" t="s">
        <v>66</v>
      </c>
      <c r="E557" s="44" t="s">
        <v>66</v>
      </c>
      <c r="F557" s="336"/>
      <c r="G557" s="44" t="s">
        <v>10</v>
      </c>
      <c r="H557" s="42">
        <v>1162812.6000000001</v>
      </c>
      <c r="I557" s="49"/>
      <c r="J557" s="49"/>
      <c r="K557" s="49"/>
      <c r="L557" s="49"/>
    </row>
    <row r="558" spans="1:12" ht="15" x14ac:dyDescent="0.4">
      <c r="A558" s="1060" t="s">
        <v>736</v>
      </c>
      <c r="B558" s="144">
        <v>2021</v>
      </c>
      <c r="C558" s="1044" t="s">
        <v>75</v>
      </c>
      <c r="D558" s="44"/>
      <c r="E558" s="44"/>
      <c r="F558" s="336"/>
      <c r="G558" s="44" t="s">
        <v>10</v>
      </c>
      <c r="H558" s="42"/>
      <c r="I558" s="49"/>
      <c r="J558" s="49"/>
      <c r="K558" s="49"/>
      <c r="L558" s="49"/>
    </row>
    <row r="559" spans="1:12" ht="15" x14ac:dyDescent="0.4">
      <c r="A559" s="1060" t="s">
        <v>736</v>
      </c>
      <c r="B559" s="144">
        <v>2021</v>
      </c>
      <c r="C559" s="1044" t="s">
        <v>76</v>
      </c>
      <c r="D559" s="44"/>
      <c r="E559" s="44"/>
      <c r="F559" s="336"/>
      <c r="G559" s="44" t="s">
        <v>10</v>
      </c>
      <c r="H559" s="42"/>
      <c r="I559" s="49"/>
      <c r="J559" s="49"/>
      <c r="K559" s="49"/>
      <c r="L559" s="49"/>
    </row>
    <row r="560" spans="1:12" ht="15" x14ac:dyDescent="0.4">
      <c r="A560" s="1060" t="s">
        <v>736</v>
      </c>
      <c r="B560" s="144">
        <v>2021</v>
      </c>
      <c r="C560" s="1044" t="s">
        <v>77</v>
      </c>
      <c r="D560" s="44" t="s">
        <v>66</v>
      </c>
      <c r="E560" s="44" t="s">
        <v>66</v>
      </c>
      <c r="F560" s="336"/>
      <c r="G560" s="44" t="s">
        <v>10</v>
      </c>
      <c r="H560" s="42">
        <v>13274299.319531888</v>
      </c>
      <c r="I560" s="49"/>
      <c r="J560" s="49"/>
      <c r="K560" s="49"/>
      <c r="L560" s="49"/>
    </row>
    <row r="561" spans="1:12" ht="15" x14ac:dyDescent="0.4">
      <c r="A561" s="1060" t="s">
        <v>736</v>
      </c>
      <c r="B561" s="144">
        <v>2021</v>
      </c>
      <c r="C561" s="1044" t="s">
        <v>78</v>
      </c>
      <c r="D561" s="44" t="s">
        <v>66</v>
      </c>
      <c r="E561" s="44" t="s">
        <v>66</v>
      </c>
      <c r="F561" s="336"/>
      <c r="G561" s="44" t="s">
        <v>10</v>
      </c>
      <c r="H561" s="42">
        <v>50803747.912993237</v>
      </c>
      <c r="I561" s="49"/>
      <c r="J561" s="49"/>
      <c r="K561" s="49"/>
      <c r="L561" s="49"/>
    </row>
    <row r="562" spans="1:12" ht="15" x14ac:dyDescent="0.4">
      <c r="A562" s="1060" t="s">
        <v>736</v>
      </c>
      <c r="B562" s="144">
        <v>2021</v>
      </c>
      <c r="C562" s="1044" t="s">
        <v>79</v>
      </c>
      <c r="D562" s="44" t="s">
        <v>66</v>
      </c>
      <c r="E562" s="44" t="s">
        <v>66</v>
      </c>
      <c r="F562" s="336"/>
      <c r="G562" s="44" t="s">
        <v>10</v>
      </c>
      <c r="H562" s="290">
        <v>-2231097.71</v>
      </c>
      <c r="I562" s="49"/>
      <c r="J562" s="49"/>
      <c r="K562" s="49"/>
      <c r="L562" s="49"/>
    </row>
    <row r="563" spans="1:12" ht="15" x14ac:dyDescent="0.4">
      <c r="A563" s="1060" t="s">
        <v>736</v>
      </c>
      <c r="B563" s="144">
        <v>2021</v>
      </c>
      <c r="C563" s="1044" t="s">
        <v>80</v>
      </c>
      <c r="D563" s="44" t="s">
        <v>66</v>
      </c>
      <c r="E563" s="44" t="s">
        <v>66</v>
      </c>
      <c r="F563" s="336"/>
      <c r="G563" s="44" t="s">
        <v>10</v>
      </c>
      <c r="H563" s="290">
        <v>-28801484.999999993</v>
      </c>
      <c r="I563" s="49"/>
      <c r="J563" s="49"/>
      <c r="K563" s="49"/>
      <c r="L563" s="49"/>
    </row>
    <row r="564" spans="1:12" ht="15" x14ac:dyDescent="0.4">
      <c r="A564" s="1060" t="s">
        <v>736</v>
      </c>
      <c r="B564" s="144">
        <v>2021</v>
      </c>
      <c r="C564" s="1044" t="s">
        <v>81</v>
      </c>
      <c r="D564" s="44" t="s">
        <v>66</v>
      </c>
      <c r="E564" s="44" t="s">
        <v>66</v>
      </c>
      <c r="F564" s="336"/>
      <c r="G564" s="44" t="s">
        <v>10</v>
      </c>
      <c r="H564" s="42">
        <v>1234600.6299999999</v>
      </c>
      <c r="I564" s="49"/>
      <c r="J564" s="49"/>
      <c r="K564" s="49"/>
      <c r="L564" s="49"/>
    </row>
    <row r="565" spans="1:12" ht="15" x14ac:dyDescent="0.4">
      <c r="A565" s="1060" t="s">
        <v>736</v>
      </c>
      <c r="B565" s="144">
        <v>2021</v>
      </c>
      <c r="C565" s="1045" t="s">
        <v>68</v>
      </c>
      <c r="D565" s="44"/>
      <c r="E565" s="330"/>
      <c r="F565" s="336"/>
      <c r="G565" s="44" t="s">
        <v>11</v>
      </c>
      <c r="H565" s="43"/>
      <c r="I565" s="49"/>
      <c r="J565" s="49"/>
      <c r="K565" s="49"/>
      <c r="L565" s="49"/>
    </row>
    <row r="566" spans="1:12" ht="15" x14ac:dyDescent="0.4">
      <c r="A566" s="1060" t="s">
        <v>736</v>
      </c>
      <c r="B566" s="144">
        <v>2021</v>
      </c>
      <c r="C566" s="1044" t="s">
        <v>69</v>
      </c>
      <c r="D566" s="44"/>
      <c r="E566" s="330"/>
      <c r="F566" s="336"/>
      <c r="G566" s="44" t="s">
        <v>11</v>
      </c>
      <c r="H566" s="43"/>
      <c r="I566" s="49"/>
      <c r="J566" s="49"/>
      <c r="K566" s="49"/>
      <c r="L566" s="49"/>
    </row>
    <row r="567" spans="1:12" ht="15" x14ac:dyDescent="0.4">
      <c r="A567" s="1060" t="s">
        <v>736</v>
      </c>
      <c r="B567" s="144">
        <v>2021</v>
      </c>
      <c r="C567" s="1044" t="s">
        <v>70</v>
      </c>
      <c r="D567" s="44"/>
      <c r="E567" s="330"/>
      <c r="F567" s="336"/>
      <c r="G567" s="44" t="s">
        <v>11</v>
      </c>
      <c r="H567" s="43"/>
      <c r="I567" s="49"/>
      <c r="J567" s="49"/>
      <c r="K567" s="49"/>
      <c r="L567" s="49"/>
    </row>
    <row r="568" spans="1:12" ht="15" x14ac:dyDescent="0.4">
      <c r="A568" s="1060" t="s">
        <v>736</v>
      </c>
      <c r="B568" s="144">
        <v>2021</v>
      </c>
      <c r="C568" s="1044" t="s">
        <v>71</v>
      </c>
      <c r="D568" s="44"/>
      <c r="E568" s="330"/>
      <c r="F568" s="336"/>
      <c r="G568" s="44" t="s">
        <v>11</v>
      </c>
      <c r="H568" s="43"/>
      <c r="I568" s="49"/>
      <c r="J568" s="49"/>
      <c r="K568" s="49"/>
      <c r="L568" s="49"/>
    </row>
    <row r="569" spans="1:12" ht="15" x14ac:dyDescent="0.4">
      <c r="A569" s="1060" t="s">
        <v>736</v>
      </c>
      <c r="B569" s="144">
        <v>2021</v>
      </c>
      <c r="C569" s="1044" t="s">
        <v>72</v>
      </c>
      <c r="D569" s="44"/>
      <c r="E569" s="330"/>
      <c r="F569" s="336"/>
      <c r="G569" s="44" t="s">
        <v>11</v>
      </c>
      <c r="H569" s="43"/>
      <c r="I569" s="49"/>
      <c r="J569" s="49"/>
      <c r="K569" s="49"/>
      <c r="L569" s="49"/>
    </row>
    <row r="570" spans="1:12" ht="15" x14ac:dyDescent="0.4">
      <c r="A570" s="1060" t="s">
        <v>736</v>
      </c>
      <c r="B570" s="144">
        <v>2021</v>
      </c>
      <c r="C570" s="1044" t="s">
        <v>73</v>
      </c>
      <c r="D570" s="44"/>
      <c r="E570" s="330"/>
      <c r="F570" s="336"/>
      <c r="G570" s="44" t="s">
        <v>11</v>
      </c>
      <c r="H570" s="43"/>
      <c r="I570" s="49"/>
      <c r="J570" s="49"/>
      <c r="K570" s="49"/>
      <c r="L570" s="49"/>
    </row>
    <row r="571" spans="1:12" ht="15" x14ac:dyDescent="0.4">
      <c r="A571" s="1060" t="s">
        <v>736</v>
      </c>
      <c r="B571" s="144">
        <v>2021</v>
      </c>
      <c r="C571" s="1044" t="s">
        <v>74</v>
      </c>
      <c r="D571" s="44"/>
      <c r="E571" s="330"/>
      <c r="F571" s="336"/>
      <c r="G571" s="44" t="s">
        <v>11</v>
      </c>
      <c r="H571" s="43"/>
      <c r="I571" s="49"/>
      <c r="J571" s="49"/>
      <c r="K571" s="49"/>
      <c r="L571" s="49"/>
    </row>
    <row r="572" spans="1:12" ht="15" x14ac:dyDescent="0.4">
      <c r="A572" s="1060" t="s">
        <v>736</v>
      </c>
      <c r="B572" s="144">
        <v>2021</v>
      </c>
      <c r="C572" s="1044" t="s">
        <v>75</v>
      </c>
      <c r="D572" s="44"/>
      <c r="E572" s="330"/>
      <c r="F572" s="336"/>
      <c r="G572" s="44" t="s">
        <v>11</v>
      </c>
      <c r="H572" s="43"/>
      <c r="I572" s="49"/>
      <c r="J572" s="49"/>
      <c r="K572" s="49"/>
      <c r="L572" s="49"/>
    </row>
    <row r="573" spans="1:12" ht="15" x14ac:dyDescent="0.4">
      <c r="A573" s="1060" t="s">
        <v>736</v>
      </c>
      <c r="B573" s="144">
        <v>2021</v>
      </c>
      <c r="C573" s="1044" t="s">
        <v>76</v>
      </c>
      <c r="D573" s="44"/>
      <c r="E573" s="330"/>
      <c r="F573" s="336"/>
      <c r="G573" s="44" t="s">
        <v>11</v>
      </c>
      <c r="H573" s="43"/>
      <c r="I573" s="49"/>
      <c r="J573" s="49"/>
      <c r="K573" s="49"/>
      <c r="L573" s="49"/>
    </row>
    <row r="574" spans="1:12" ht="15" x14ac:dyDescent="0.4">
      <c r="A574" s="1060" t="s">
        <v>736</v>
      </c>
      <c r="B574" s="144">
        <v>2021</v>
      </c>
      <c r="C574" s="1044" t="s">
        <v>77</v>
      </c>
      <c r="D574" s="44"/>
      <c r="E574" s="330"/>
      <c r="F574" s="336"/>
      <c r="G574" s="44" t="s">
        <v>11</v>
      </c>
      <c r="H574" s="43"/>
      <c r="I574" s="49"/>
      <c r="J574" s="49"/>
      <c r="K574" s="49"/>
      <c r="L574" s="49"/>
    </row>
    <row r="575" spans="1:12" ht="15" x14ac:dyDescent="0.4">
      <c r="A575" s="1060" t="s">
        <v>736</v>
      </c>
      <c r="B575" s="144">
        <v>2021</v>
      </c>
      <c r="C575" s="1044" t="s">
        <v>78</v>
      </c>
      <c r="D575" s="44"/>
      <c r="E575" s="330"/>
      <c r="F575" s="336"/>
      <c r="G575" s="44" t="s">
        <v>11</v>
      </c>
      <c r="H575" s="43"/>
      <c r="I575" s="49"/>
      <c r="J575" s="49"/>
      <c r="K575" s="49"/>
      <c r="L575" s="49"/>
    </row>
    <row r="576" spans="1:12" ht="15" x14ac:dyDescent="0.4">
      <c r="A576" s="1060" t="s">
        <v>736</v>
      </c>
      <c r="B576" s="144">
        <v>2021</v>
      </c>
      <c r="C576" s="1044" t="s">
        <v>79</v>
      </c>
      <c r="D576" s="44"/>
      <c r="E576" s="330"/>
      <c r="F576" s="336"/>
      <c r="G576" s="44" t="s">
        <v>11</v>
      </c>
      <c r="H576" s="43"/>
      <c r="I576" s="49"/>
      <c r="J576" s="49"/>
      <c r="K576" s="49"/>
      <c r="L576" s="49"/>
    </row>
    <row r="577" spans="1:12" ht="15" x14ac:dyDescent="0.4">
      <c r="A577" s="1060" t="s">
        <v>736</v>
      </c>
      <c r="B577" s="144">
        <v>2021</v>
      </c>
      <c r="C577" s="1044" t="s">
        <v>80</v>
      </c>
      <c r="D577" s="44"/>
      <c r="E577" s="330"/>
      <c r="F577" s="336"/>
      <c r="G577" s="44" t="s">
        <v>11</v>
      </c>
      <c r="H577" s="43"/>
      <c r="I577" s="49"/>
      <c r="J577" s="49"/>
      <c r="K577" s="49"/>
      <c r="L577" s="49"/>
    </row>
    <row r="578" spans="1:12" ht="15" x14ac:dyDescent="0.4">
      <c r="A578" s="1060" t="s">
        <v>736</v>
      </c>
      <c r="B578" s="144">
        <v>2021</v>
      </c>
      <c r="C578" s="1044" t="s">
        <v>82</v>
      </c>
      <c r="D578" s="44"/>
      <c r="E578" s="330"/>
      <c r="F578" s="336"/>
      <c r="G578" s="44" t="s">
        <v>11</v>
      </c>
      <c r="H578" s="43"/>
      <c r="I578" s="49"/>
      <c r="J578" s="49"/>
      <c r="K578" s="49"/>
      <c r="L578" s="49"/>
    </row>
    <row r="579" spans="1:12" ht="15" x14ac:dyDescent="0.4">
      <c r="A579" s="1060" t="s">
        <v>736</v>
      </c>
      <c r="B579" s="144">
        <v>2021</v>
      </c>
      <c r="C579" s="1044"/>
      <c r="D579" s="44"/>
      <c r="E579" s="330"/>
      <c r="F579" s="336"/>
      <c r="G579" s="44"/>
      <c r="H579" s="43"/>
      <c r="I579" s="49"/>
      <c r="J579" s="49"/>
      <c r="K579" s="49"/>
      <c r="L579" s="49"/>
    </row>
    <row r="580" spans="1:12" ht="15" x14ac:dyDescent="0.4">
      <c r="A580" s="1061" t="s">
        <v>768</v>
      </c>
      <c r="B580" s="144">
        <v>2021</v>
      </c>
      <c r="C580" s="388" t="s">
        <v>68</v>
      </c>
      <c r="D580" s="369" t="s">
        <v>66</v>
      </c>
      <c r="E580" s="369" t="s">
        <v>66</v>
      </c>
      <c r="F580" s="369" t="s">
        <v>87</v>
      </c>
      <c r="G580" s="369" t="s">
        <v>10</v>
      </c>
      <c r="H580" s="370">
        <v>1239679.79</v>
      </c>
      <c r="I580" s="368"/>
      <c r="J580" s="368"/>
      <c r="K580" s="369"/>
      <c r="L580" s="369"/>
    </row>
    <row r="581" spans="1:12" ht="15" x14ac:dyDescent="0.4">
      <c r="A581" s="1061" t="s">
        <v>768</v>
      </c>
      <c r="B581" s="144">
        <v>2021</v>
      </c>
      <c r="C581" s="1044" t="s">
        <v>69</v>
      </c>
      <c r="D581" s="44" t="s">
        <v>66</v>
      </c>
      <c r="E581" s="44" t="s">
        <v>66</v>
      </c>
      <c r="F581" s="44" t="s">
        <v>87</v>
      </c>
      <c r="G581" s="44" t="s">
        <v>10</v>
      </c>
      <c r="H581" s="42">
        <v>0</v>
      </c>
      <c r="I581" s="39"/>
      <c r="J581" s="39"/>
      <c r="K581" s="44"/>
      <c r="L581" s="44"/>
    </row>
    <row r="582" spans="1:12" ht="15" x14ac:dyDescent="0.4">
      <c r="A582" s="1061" t="s">
        <v>768</v>
      </c>
      <c r="B582" s="144">
        <v>2021</v>
      </c>
      <c r="C582" s="1044" t="s">
        <v>70</v>
      </c>
      <c r="D582" s="44" t="s">
        <v>66</v>
      </c>
      <c r="E582" s="44" t="s">
        <v>66</v>
      </c>
      <c r="F582" s="44" t="s">
        <v>87</v>
      </c>
      <c r="G582" s="44" t="s">
        <v>10</v>
      </c>
      <c r="H582" s="42">
        <v>0</v>
      </c>
      <c r="I582" s="39"/>
      <c r="J582" s="39"/>
      <c r="K582" s="44"/>
      <c r="L582" s="44"/>
    </row>
    <row r="583" spans="1:12" ht="15" x14ac:dyDescent="0.4">
      <c r="A583" s="1061" t="s">
        <v>768</v>
      </c>
      <c r="B583" s="144">
        <v>2021</v>
      </c>
      <c r="C583" s="1044" t="s">
        <v>71</v>
      </c>
      <c r="D583" s="44" t="s">
        <v>66</v>
      </c>
      <c r="E583" s="44" t="s">
        <v>66</v>
      </c>
      <c r="F583" s="44" t="s">
        <v>87</v>
      </c>
      <c r="G583" s="44" t="s">
        <v>10</v>
      </c>
      <c r="H583" s="42">
        <v>0</v>
      </c>
      <c r="I583" s="39"/>
      <c r="J583" s="39"/>
      <c r="K583" s="44"/>
      <c r="L583" s="44"/>
    </row>
    <row r="584" spans="1:12" ht="15" x14ac:dyDescent="0.4">
      <c r="A584" s="1061" t="s">
        <v>768</v>
      </c>
      <c r="B584" s="144">
        <v>2021</v>
      </c>
      <c r="C584" s="1044" t="s">
        <v>72</v>
      </c>
      <c r="D584" s="44"/>
      <c r="E584" s="44"/>
      <c r="F584" s="44"/>
      <c r="G584" s="44" t="s">
        <v>10</v>
      </c>
      <c r="H584" s="42"/>
      <c r="I584" s="39"/>
      <c r="J584" s="39"/>
      <c r="K584" s="44"/>
      <c r="L584" s="44"/>
    </row>
    <row r="585" spans="1:12" ht="15" x14ac:dyDescent="0.4">
      <c r="A585" s="1061" t="s">
        <v>768</v>
      </c>
      <c r="B585" s="144">
        <v>2021</v>
      </c>
      <c r="C585" s="1044" t="s">
        <v>73</v>
      </c>
      <c r="D585" s="44"/>
      <c r="E585" s="44"/>
      <c r="F585" s="44"/>
      <c r="G585" s="44" t="s">
        <v>10</v>
      </c>
      <c r="H585" s="42"/>
      <c r="I585" s="39"/>
      <c r="J585" s="39"/>
      <c r="K585" s="44"/>
      <c r="L585" s="44"/>
    </row>
    <row r="586" spans="1:12" ht="15" x14ac:dyDescent="0.4">
      <c r="A586" s="1061" t="s">
        <v>768</v>
      </c>
      <c r="B586" s="144">
        <v>2021</v>
      </c>
      <c r="C586" s="1044" t="s">
        <v>74</v>
      </c>
      <c r="D586" s="44"/>
      <c r="E586" s="44"/>
      <c r="F586" s="44"/>
      <c r="G586" s="44" t="s">
        <v>10</v>
      </c>
      <c r="H586" s="42">
        <v>7022512.7000000002</v>
      </c>
      <c r="I586" s="39"/>
      <c r="J586" s="39"/>
      <c r="K586" s="44"/>
      <c r="L586" s="44"/>
    </row>
    <row r="587" spans="1:12" ht="15" x14ac:dyDescent="0.4">
      <c r="A587" s="1061" t="s">
        <v>768</v>
      </c>
      <c r="B587" s="144">
        <v>2021</v>
      </c>
      <c r="C587" s="1044" t="s">
        <v>75</v>
      </c>
      <c r="D587" s="44"/>
      <c r="E587" s="44"/>
      <c r="F587" s="44"/>
      <c r="G587" s="44" t="s">
        <v>10</v>
      </c>
      <c r="H587" s="42">
        <v>0</v>
      </c>
      <c r="I587" s="39"/>
      <c r="J587" s="39"/>
      <c r="K587" s="44"/>
      <c r="L587" s="44"/>
    </row>
    <row r="588" spans="1:12" ht="15" x14ac:dyDescent="0.4">
      <c r="A588" s="1061" t="s">
        <v>768</v>
      </c>
      <c r="B588" s="144">
        <v>2021</v>
      </c>
      <c r="C588" s="1044" t="s">
        <v>76</v>
      </c>
      <c r="D588" s="44"/>
      <c r="E588" s="44"/>
      <c r="F588" s="44"/>
      <c r="G588" s="44" t="s">
        <v>10</v>
      </c>
      <c r="H588" s="42">
        <v>0</v>
      </c>
      <c r="I588" s="39"/>
      <c r="J588" s="39"/>
      <c r="K588" s="44"/>
      <c r="L588" s="44"/>
    </row>
    <row r="589" spans="1:12" ht="15" x14ac:dyDescent="0.4">
      <c r="A589" s="1061" t="s">
        <v>768</v>
      </c>
      <c r="B589" s="144">
        <v>2021</v>
      </c>
      <c r="C589" s="1044" t="s">
        <v>77</v>
      </c>
      <c r="D589" s="44"/>
      <c r="E589" s="44"/>
      <c r="F589" s="372"/>
      <c r="G589" s="44" t="s">
        <v>10</v>
      </c>
      <c r="H589" s="42">
        <v>8809235.9700000007</v>
      </c>
      <c r="I589" s="227" t="s">
        <v>86</v>
      </c>
      <c r="J589" s="367">
        <v>124824</v>
      </c>
      <c r="K589" s="44" t="s">
        <v>156</v>
      </c>
      <c r="L589" s="44" t="s">
        <v>766</v>
      </c>
    </row>
    <row r="590" spans="1:12" ht="15" x14ac:dyDescent="0.4">
      <c r="A590" s="1061" t="s">
        <v>768</v>
      </c>
      <c r="B590" s="144">
        <v>2021</v>
      </c>
      <c r="C590" s="1044" t="s">
        <v>78</v>
      </c>
      <c r="D590" s="44"/>
      <c r="E590" s="371"/>
      <c r="F590" s="372"/>
      <c r="G590" s="44" t="s">
        <v>10</v>
      </c>
      <c r="H590" s="42">
        <v>292197.79491133633</v>
      </c>
      <c r="I590" s="227" t="s">
        <v>86</v>
      </c>
      <c r="J590" s="367">
        <v>26479.867076941664</v>
      </c>
      <c r="K590" s="44" t="s">
        <v>767</v>
      </c>
      <c r="L590" s="44" t="s">
        <v>766</v>
      </c>
    </row>
    <row r="591" spans="1:12" ht="15" x14ac:dyDescent="0.4">
      <c r="A591" s="1061" t="s">
        <v>768</v>
      </c>
      <c r="B591" s="144">
        <v>2021</v>
      </c>
      <c r="C591" s="1044" t="s">
        <v>79</v>
      </c>
      <c r="D591" s="44"/>
      <c r="E591" s="371"/>
      <c r="F591" s="372"/>
      <c r="G591" s="44" t="s">
        <v>10</v>
      </c>
      <c r="H591" s="290">
        <v>-281978.7385495308</v>
      </c>
      <c r="I591" s="227" t="s">
        <v>86</v>
      </c>
      <c r="J591" s="367">
        <v>-3982.5576910233358</v>
      </c>
      <c r="K591" s="44" t="s">
        <v>156</v>
      </c>
      <c r="L591" s="44" t="s">
        <v>766</v>
      </c>
    </row>
    <row r="592" spans="1:12" ht="15" x14ac:dyDescent="0.4">
      <c r="A592" s="1061" t="s">
        <v>768</v>
      </c>
      <c r="B592" s="144">
        <v>2021</v>
      </c>
      <c r="C592" s="1044" t="s">
        <v>80</v>
      </c>
      <c r="D592" s="44"/>
      <c r="E592" s="371"/>
      <c r="F592" s="372"/>
      <c r="G592" s="44" t="s">
        <v>10</v>
      </c>
      <c r="H592" s="290">
        <v>-271975.9283827155</v>
      </c>
      <c r="I592" s="227" t="s">
        <v>86</v>
      </c>
      <c r="J592" s="367">
        <v>-25435.254172345944</v>
      </c>
      <c r="K592" s="44" t="s">
        <v>767</v>
      </c>
      <c r="L592" s="44" t="s">
        <v>766</v>
      </c>
    </row>
    <row r="593" spans="1:12" ht="15" x14ac:dyDescent="0.4">
      <c r="A593" s="1061" t="s">
        <v>768</v>
      </c>
      <c r="B593" s="144">
        <v>2021</v>
      </c>
      <c r="C593" s="1044" t="s">
        <v>81</v>
      </c>
      <c r="D593" s="44"/>
      <c r="E593" s="371"/>
      <c r="F593" s="372"/>
      <c r="G593" s="44" t="s">
        <v>10</v>
      </c>
      <c r="H593" s="42">
        <v>1130022.4700107949</v>
      </c>
      <c r="I593" s="44" t="s">
        <v>86</v>
      </c>
      <c r="J593" s="39"/>
      <c r="K593" s="44"/>
      <c r="L593" s="44"/>
    </row>
    <row r="594" spans="1:12" ht="15" x14ac:dyDescent="0.4">
      <c r="A594" s="1061" t="s">
        <v>768</v>
      </c>
      <c r="B594" s="144">
        <v>2021</v>
      </c>
      <c r="C594" s="1045" t="s">
        <v>68</v>
      </c>
      <c r="D594" s="44" t="s">
        <v>66</v>
      </c>
      <c r="E594" s="44" t="s">
        <v>66</v>
      </c>
      <c r="F594" s="44" t="s">
        <v>87</v>
      </c>
      <c r="G594" s="44" t="s">
        <v>11</v>
      </c>
      <c r="H594" s="43">
        <v>0</v>
      </c>
      <c r="I594" s="39"/>
      <c r="J594" s="39"/>
      <c r="K594" s="44"/>
      <c r="L594" s="44"/>
    </row>
    <row r="595" spans="1:12" ht="15" x14ac:dyDescent="0.4">
      <c r="A595" s="1061" t="s">
        <v>768</v>
      </c>
      <c r="B595" s="144">
        <v>2021</v>
      </c>
      <c r="C595" s="1044" t="s">
        <v>69</v>
      </c>
      <c r="D595" s="44" t="s">
        <v>66</v>
      </c>
      <c r="E595" s="44" t="s">
        <v>66</v>
      </c>
      <c r="F595" s="44" t="s">
        <v>87</v>
      </c>
      <c r="G595" s="44" t="s">
        <v>11</v>
      </c>
      <c r="H595" s="43">
        <v>29339864770</v>
      </c>
      <c r="I595" s="39"/>
      <c r="J595" s="39"/>
      <c r="K595" s="44"/>
      <c r="L595" s="44"/>
    </row>
    <row r="596" spans="1:12" ht="15" x14ac:dyDescent="0.4">
      <c r="A596" s="1061" t="s">
        <v>768</v>
      </c>
      <c r="B596" s="144">
        <v>2021</v>
      </c>
      <c r="C596" s="1044" t="s">
        <v>70</v>
      </c>
      <c r="D596" s="44" t="s">
        <v>66</v>
      </c>
      <c r="E596" s="44" t="s">
        <v>66</v>
      </c>
      <c r="F596" s="44" t="s">
        <v>87</v>
      </c>
      <c r="G596" s="44" t="s">
        <v>11</v>
      </c>
      <c r="H596" s="43">
        <v>22361540133</v>
      </c>
      <c r="I596" s="39"/>
      <c r="J596" s="39"/>
      <c r="K596" s="44"/>
      <c r="L596" s="44"/>
    </row>
    <row r="597" spans="1:12" ht="15" x14ac:dyDescent="0.4">
      <c r="A597" s="1061" t="s">
        <v>768</v>
      </c>
      <c r="B597" s="144">
        <v>2021</v>
      </c>
      <c r="C597" s="1044" t="s">
        <v>71</v>
      </c>
      <c r="D597" s="44" t="s">
        <v>66</v>
      </c>
      <c r="E597" s="44" t="s">
        <v>66</v>
      </c>
      <c r="F597" s="44" t="s">
        <v>87</v>
      </c>
      <c r="G597" s="44" t="s">
        <v>11</v>
      </c>
      <c r="H597" s="43">
        <v>22955958852</v>
      </c>
      <c r="I597" s="39"/>
      <c r="J597" s="39"/>
      <c r="K597" s="44"/>
      <c r="L597" s="44"/>
    </row>
    <row r="598" spans="1:12" ht="15" x14ac:dyDescent="0.4">
      <c r="A598" s="1061" t="s">
        <v>768</v>
      </c>
      <c r="B598" s="144">
        <v>2021</v>
      </c>
      <c r="C598" s="1044" t="s">
        <v>72</v>
      </c>
      <c r="D598" s="44"/>
      <c r="E598" s="330"/>
      <c r="F598" s="372"/>
      <c r="G598" s="44" t="s">
        <v>11</v>
      </c>
      <c r="H598" s="43"/>
      <c r="I598" s="39"/>
      <c r="J598" s="39"/>
      <c r="K598" s="44"/>
      <c r="L598" s="44"/>
    </row>
    <row r="599" spans="1:12" ht="15" x14ac:dyDescent="0.4">
      <c r="A599" s="1061" t="s">
        <v>768</v>
      </c>
      <c r="B599" s="144">
        <v>2021</v>
      </c>
      <c r="C599" s="1044" t="s">
        <v>73</v>
      </c>
      <c r="D599" s="44"/>
      <c r="E599" s="330"/>
      <c r="F599" s="372"/>
      <c r="G599" s="44" t="s">
        <v>11</v>
      </c>
      <c r="H599" s="43"/>
      <c r="I599" s="39"/>
      <c r="J599" s="39"/>
      <c r="K599" s="44"/>
      <c r="L599" s="44"/>
    </row>
    <row r="600" spans="1:12" ht="15" x14ac:dyDescent="0.4">
      <c r="A600" s="1061" t="s">
        <v>768</v>
      </c>
      <c r="B600" s="144">
        <v>2021</v>
      </c>
      <c r="C600" s="1044" t="s">
        <v>74</v>
      </c>
      <c r="D600" s="44"/>
      <c r="E600" s="330"/>
      <c r="F600" s="372"/>
      <c r="G600" s="44" t="s">
        <v>11</v>
      </c>
      <c r="H600" s="43"/>
      <c r="I600" s="39"/>
      <c r="J600" s="39"/>
      <c r="K600" s="44"/>
      <c r="L600" s="44"/>
    </row>
    <row r="601" spans="1:12" ht="15" x14ac:dyDescent="0.4">
      <c r="A601" s="1061" t="s">
        <v>768</v>
      </c>
      <c r="B601" s="144">
        <v>2021</v>
      </c>
      <c r="C601" s="1044" t="s">
        <v>75</v>
      </c>
      <c r="D601" s="44"/>
      <c r="E601" s="330"/>
      <c r="F601" s="372"/>
      <c r="G601" s="44" t="s">
        <v>11</v>
      </c>
      <c r="H601" s="43"/>
      <c r="I601" s="39"/>
      <c r="J601" s="39"/>
      <c r="K601" s="44"/>
      <c r="L601" s="44"/>
    </row>
    <row r="602" spans="1:12" ht="15" x14ac:dyDescent="0.4">
      <c r="A602" s="1061" t="s">
        <v>768</v>
      </c>
      <c r="B602" s="144">
        <v>2021</v>
      </c>
      <c r="C602" s="1044" t="s">
        <v>76</v>
      </c>
      <c r="D602" s="44"/>
      <c r="E602" s="330"/>
      <c r="F602" s="372"/>
      <c r="G602" s="44" t="s">
        <v>11</v>
      </c>
      <c r="H602" s="43"/>
      <c r="I602" s="39"/>
      <c r="J602" s="39"/>
      <c r="K602" s="44"/>
      <c r="L602" s="44"/>
    </row>
    <row r="603" spans="1:12" ht="15" x14ac:dyDescent="0.4">
      <c r="A603" s="1061" t="s">
        <v>768</v>
      </c>
      <c r="B603" s="144">
        <v>2021</v>
      </c>
      <c r="C603" s="1044" t="s">
        <v>77</v>
      </c>
      <c r="D603" s="44"/>
      <c r="E603" s="330"/>
      <c r="F603" s="372"/>
      <c r="G603" s="44" t="s">
        <v>11</v>
      </c>
      <c r="H603" s="43"/>
      <c r="I603" s="39"/>
      <c r="J603" s="39"/>
      <c r="K603" s="44"/>
      <c r="L603" s="44"/>
    </row>
    <row r="604" spans="1:12" ht="15" x14ac:dyDescent="0.4">
      <c r="A604" s="1061" t="s">
        <v>768</v>
      </c>
      <c r="B604" s="144">
        <v>2021</v>
      </c>
      <c r="C604" s="1044" t="s">
        <v>78</v>
      </c>
      <c r="D604" s="44"/>
      <c r="E604" s="330"/>
      <c r="F604" s="372"/>
      <c r="G604" s="44" t="s">
        <v>11</v>
      </c>
      <c r="H604" s="43"/>
      <c r="I604" s="39"/>
      <c r="J604" s="39"/>
      <c r="K604" s="44"/>
      <c r="L604" s="44"/>
    </row>
    <row r="605" spans="1:12" ht="15" x14ac:dyDescent="0.4">
      <c r="A605" s="1061" t="s">
        <v>768</v>
      </c>
      <c r="B605" s="144">
        <v>2021</v>
      </c>
      <c r="C605" s="1044" t="s">
        <v>79</v>
      </c>
      <c r="D605" s="44"/>
      <c r="E605" s="330"/>
      <c r="F605" s="372"/>
      <c r="G605" s="44" t="s">
        <v>11</v>
      </c>
      <c r="H605" s="43"/>
      <c r="I605" s="39"/>
      <c r="J605" s="39"/>
      <c r="K605" s="44"/>
      <c r="L605" s="44"/>
    </row>
    <row r="606" spans="1:12" ht="15" x14ac:dyDescent="0.4">
      <c r="A606" s="1061" t="s">
        <v>768</v>
      </c>
      <c r="B606" s="144">
        <v>2021</v>
      </c>
      <c r="C606" s="1044" t="s">
        <v>80</v>
      </c>
      <c r="D606" s="44"/>
      <c r="E606" s="330"/>
      <c r="F606" s="372"/>
      <c r="G606" s="44" t="s">
        <v>11</v>
      </c>
      <c r="H606" s="43"/>
      <c r="I606" s="39"/>
      <c r="J606" s="39"/>
      <c r="K606" s="44"/>
      <c r="L606" s="44"/>
    </row>
    <row r="607" spans="1:12" ht="15" x14ac:dyDescent="0.4">
      <c r="A607" s="1061" t="s">
        <v>768</v>
      </c>
      <c r="B607" s="144">
        <v>2021</v>
      </c>
      <c r="C607" s="1044" t="s">
        <v>82</v>
      </c>
      <c r="D607" s="44"/>
      <c r="E607" s="330"/>
      <c r="F607" s="372"/>
      <c r="G607" s="44" t="s">
        <v>11</v>
      </c>
      <c r="H607" s="43"/>
      <c r="I607" s="39"/>
      <c r="J607" s="39"/>
      <c r="K607" s="44"/>
      <c r="L607" s="44"/>
    </row>
    <row r="608" spans="1:12" ht="15" x14ac:dyDescent="0.4">
      <c r="A608" s="1061" t="s">
        <v>768</v>
      </c>
      <c r="B608" s="144">
        <v>2021</v>
      </c>
      <c r="C608" s="1044"/>
      <c r="D608" s="44"/>
      <c r="E608" s="330"/>
      <c r="F608" s="372"/>
      <c r="G608" s="44"/>
      <c r="H608" s="43"/>
      <c r="I608" s="39"/>
      <c r="J608" s="39"/>
      <c r="K608" s="44"/>
      <c r="L608" s="44"/>
    </row>
    <row r="609" spans="1:12" ht="15" x14ac:dyDescent="0.4">
      <c r="A609" s="354" t="s">
        <v>796</v>
      </c>
      <c r="B609" s="144">
        <v>2021</v>
      </c>
      <c r="C609" s="1046" t="s">
        <v>68</v>
      </c>
      <c r="D609" s="377"/>
      <c r="E609" s="377"/>
      <c r="F609" s="377"/>
      <c r="G609" s="378" t="s">
        <v>10</v>
      </c>
      <c r="H609" s="379">
        <v>150919302.18549201</v>
      </c>
      <c r="I609" s="380"/>
      <c r="J609" s="381"/>
      <c r="K609" s="380"/>
      <c r="L609" s="380"/>
    </row>
    <row r="610" spans="1:12" ht="15" x14ac:dyDescent="0.4">
      <c r="A610" s="354" t="s">
        <v>796</v>
      </c>
      <c r="B610" s="144">
        <v>2021</v>
      </c>
      <c r="C610" s="1044" t="s">
        <v>69</v>
      </c>
      <c r="D610" s="30"/>
      <c r="E610" s="30"/>
      <c r="F610" s="30"/>
      <c r="G610" s="44" t="s">
        <v>10</v>
      </c>
      <c r="H610" s="42"/>
      <c r="I610" s="39"/>
      <c r="J610" s="375"/>
      <c r="K610" s="39"/>
      <c r="L610" s="39"/>
    </row>
    <row r="611" spans="1:12" ht="15" x14ac:dyDescent="0.4">
      <c r="A611" s="354" t="s">
        <v>796</v>
      </c>
      <c r="B611" s="144">
        <v>2021</v>
      </c>
      <c r="C611" s="1044" t="s">
        <v>70</v>
      </c>
      <c r="D611" s="30"/>
      <c r="E611" s="30"/>
      <c r="F611" s="30"/>
      <c r="G611" s="44" t="s">
        <v>10</v>
      </c>
      <c r="H611" s="42"/>
      <c r="I611" s="39"/>
      <c r="J611" s="375"/>
      <c r="K611" s="39"/>
      <c r="L611" s="39"/>
    </row>
    <row r="612" spans="1:12" ht="15" x14ac:dyDescent="0.4">
      <c r="A612" s="354" t="s">
        <v>796</v>
      </c>
      <c r="B612" s="144">
        <v>2021</v>
      </c>
      <c r="C612" s="1044" t="s">
        <v>71</v>
      </c>
      <c r="D612" s="30"/>
      <c r="E612" s="30"/>
      <c r="F612" s="30"/>
      <c r="G612" s="44" t="s">
        <v>10</v>
      </c>
      <c r="H612" s="42"/>
      <c r="I612" s="39"/>
      <c r="J612" s="375"/>
      <c r="K612" s="39"/>
      <c r="L612" s="39"/>
    </row>
    <row r="613" spans="1:12" ht="15" x14ac:dyDescent="0.4">
      <c r="A613" s="354" t="s">
        <v>796</v>
      </c>
      <c r="B613" s="144">
        <v>2021</v>
      </c>
      <c r="C613" s="1044" t="s">
        <v>72</v>
      </c>
      <c r="D613" s="30"/>
      <c r="E613" s="30"/>
      <c r="F613" s="30"/>
      <c r="G613" s="44" t="s">
        <v>10</v>
      </c>
      <c r="H613" s="42"/>
      <c r="I613" s="39"/>
      <c r="J613" s="375"/>
      <c r="K613" s="39"/>
      <c r="L613" s="39"/>
    </row>
    <row r="614" spans="1:12" ht="15" x14ac:dyDescent="0.4">
      <c r="A614" s="354" t="s">
        <v>796</v>
      </c>
      <c r="B614" s="144">
        <v>2021</v>
      </c>
      <c r="C614" s="1044" t="s">
        <v>73</v>
      </c>
      <c r="D614" s="30"/>
      <c r="E614" s="30"/>
      <c r="F614" s="30"/>
      <c r="G614" s="44" t="s">
        <v>10</v>
      </c>
      <c r="H614" s="42"/>
      <c r="I614" s="39"/>
      <c r="J614" s="375"/>
      <c r="K614" s="39"/>
      <c r="L614" s="39"/>
    </row>
    <row r="615" spans="1:12" ht="15" x14ac:dyDescent="0.4">
      <c r="A615" s="354" t="s">
        <v>796</v>
      </c>
      <c r="B615" s="144">
        <v>2021</v>
      </c>
      <c r="C615" s="1044" t="s">
        <v>74</v>
      </c>
      <c r="D615" s="30"/>
      <c r="E615" s="30"/>
      <c r="F615" s="30"/>
      <c r="G615" s="44" t="s">
        <v>10</v>
      </c>
      <c r="H615" s="42">
        <v>384999999.99999976</v>
      </c>
      <c r="I615" s="39"/>
      <c r="J615" s="375"/>
      <c r="K615" s="39"/>
      <c r="L615" s="39"/>
    </row>
    <row r="616" spans="1:12" ht="15" x14ac:dyDescent="0.4">
      <c r="A616" s="354" t="s">
        <v>796</v>
      </c>
      <c r="B616" s="144">
        <v>2021</v>
      </c>
      <c r="C616" s="1044" t="s">
        <v>75</v>
      </c>
      <c r="D616" s="30"/>
      <c r="E616" s="30"/>
      <c r="F616" s="30"/>
      <c r="G616" s="44" t="s">
        <v>10</v>
      </c>
      <c r="H616" s="42"/>
      <c r="I616" s="39"/>
      <c r="J616" s="375"/>
      <c r="K616" s="39"/>
      <c r="L616" s="39"/>
    </row>
    <row r="617" spans="1:12" ht="15" x14ac:dyDescent="0.4">
      <c r="A617" s="354" t="s">
        <v>796</v>
      </c>
      <c r="B617" s="144">
        <v>2021</v>
      </c>
      <c r="C617" s="1044" t="s">
        <v>76</v>
      </c>
      <c r="D617" s="30"/>
      <c r="E617" s="30"/>
      <c r="F617" s="30"/>
      <c r="G617" s="44" t="s">
        <v>10</v>
      </c>
      <c r="H617" s="42"/>
      <c r="I617" s="39"/>
      <c r="J617" s="375"/>
      <c r="K617" s="39"/>
      <c r="L617" s="39"/>
    </row>
    <row r="618" spans="1:12" ht="15" x14ac:dyDescent="0.4">
      <c r="A618" s="354" t="s">
        <v>796</v>
      </c>
      <c r="B618" s="144">
        <v>2021</v>
      </c>
      <c r="C618" s="1044" t="s">
        <v>77</v>
      </c>
      <c r="D618" s="30"/>
      <c r="E618" s="30"/>
      <c r="F618" s="30"/>
      <c r="G618" s="44" t="s">
        <v>10</v>
      </c>
      <c r="H618" s="40">
        <v>893492919.34000003</v>
      </c>
      <c r="I618" s="44" t="s">
        <v>86</v>
      </c>
      <c r="J618" s="375">
        <v>13700651</v>
      </c>
      <c r="K618" s="39" t="s">
        <v>797</v>
      </c>
      <c r="L618" s="39" t="s">
        <v>766</v>
      </c>
    </row>
    <row r="619" spans="1:12" ht="15" x14ac:dyDescent="0.4">
      <c r="A619" s="354" t="s">
        <v>796</v>
      </c>
      <c r="B619" s="144">
        <v>2021</v>
      </c>
      <c r="C619" s="1044" t="s">
        <v>78</v>
      </c>
      <c r="D619" s="30"/>
      <c r="E619" s="31"/>
      <c r="F619" s="30"/>
      <c r="G619" s="44" t="s">
        <v>10</v>
      </c>
      <c r="H619" s="40"/>
      <c r="I619" s="44"/>
      <c r="J619" s="375"/>
      <c r="K619" s="39"/>
      <c r="L619" s="39"/>
    </row>
    <row r="620" spans="1:12" ht="15" x14ac:dyDescent="0.4">
      <c r="A620" s="354" t="s">
        <v>796</v>
      </c>
      <c r="B620" s="144">
        <v>2021</v>
      </c>
      <c r="C620" s="1044" t="s">
        <v>79</v>
      </c>
      <c r="D620" s="30"/>
      <c r="E620" s="31"/>
      <c r="F620" s="30"/>
      <c r="G620" s="44" t="s">
        <v>10</v>
      </c>
      <c r="H620" s="376">
        <v>5793612.1161438487</v>
      </c>
      <c r="I620" s="44" t="s">
        <v>86</v>
      </c>
      <c r="J620" s="375">
        <v>66095.760085991293</v>
      </c>
      <c r="K620" s="39" t="s">
        <v>797</v>
      </c>
      <c r="L620" s="39" t="s">
        <v>766</v>
      </c>
    </row>
    <row r="621" spans="1:12" ht="15" x14ac:dyDescent="0.4">
      <c r="A621" s="354" t="s">
        <v>796</v>
      </c>
      <c r="B621" s="144">
        <v>2021</v>
      </c>
      <c r="C621" s="1044" t="s">
        <v>80</v>
      </c>
      <c r="D621" s="30"/>
      <c r="E621" s="31"/>
      <c r="F621" s="30"/>
      <c r="G621" s="44" t="s">
        <v>10</v>
      </c>
      <c r="H621" s="42"/>
      <c r="I621" s="39"/>
      <c r="J621" s="375"/>
      <c r="K621" s="39"/>
      <c r="L621" s="39"/>
    </row>
    <row r="622" spans="1:12" ht="15" x14ac:dyDescent="0.4">
      <c r="A622" s="354" t="s">
        <v>796</v>
      </c>
      <c r="B622" s="144">
        <v>2021</v>
      </c>
      <c r="C622" s="1044" t="s">
        <v>81</v>
      </c>
      <c r="D622" s="30"/>
      <c r="E622" s="31"/>
      <c r="F622" s="30"/>
      <c r="G622" s="44" t="s">
        <v>10</v>
      </c>
      <c r="H622" s="42">
        <v>19401537.697804078</v>
      </c>
      <c r="I622" s="44" t="s">
        <v>86</v>
      </c>
      <c r="J622" s="375">
        <v>2082806.3030037831</v>
      </c>
      <c r="K622" s="39" t="s">
        <v>797</v>
      </c>
      <c r="L622" s="39" t="s">
        <v>766</v>
      </c>
    </row>
    <row r="623" spans="1:12" ht="15" x14ac:dyDescent="0.4">
      <c r="A623" s="354" t="s">
        <v>796</v>
      </c>
      <c r="B623" s="144">
        <v>2021</v>
      </c>
      <c r="C623" s="1045" t="s">
        <v>68</v>
      </c>
      <c r="D623" s="30"/>
      <c r="E623" s="32"/>
      <c r="F623" s="30"/>
      <c r="G623" s="44" t="s">
        <v>11</v>
      </c>
      <c r="H623" s="43"/>
      <c r="I623" s="39"/>
      <c r="J623" s="375"/>
      <c r="K623" s="39"/>
      <c r="L623" s="39"/>
    </row>
    <row r="624" spans="1:12" ht="15" x14ac:dyDescent="0.4">
      <c r="A624" s="354" t="s">
        <v>796</v>
      </c>
      <c r="B624" s="144">
        <v>2021</v>
      </c>
      <c r="C624" s="1044" t="s">
        <v>69</v>
      </c>
      <c r="D624" s="30"/>
      <c r="E624" s="32"/>
      <c r="F624" s="30"/>
      <c r="G624" s="44" t="s">
        <v>11</v>
      </c>
      <c r="H624" s="43">
        <v>2227065187129</v>
      </c>
      <c r="I624" s="39"/>
      <c r="J624" s="375"/>
      <c r="K624" s="39"/>
      <c r="L624" s="39"/>
    </row>
    <row r="625" spans="1:12" ht="15" x14ac:dyDescent="0.4">
      <c r="A625" s="354" t="s">
        <v>796</v>
      </c>
      <c r="B625" s="144">
        <v>2021</v>
      </c>
      <c r="C625" s="1044" t="s">
        <v>70</v>
      </c>
      <c r="D625" s="30"/>
      <c r="E625" s="32"/>
      <c r="F625" s="30"/>
      <c r="G625" s="44" t="s">
        <v>11</v>
      </c>
      <c r="H625" s="43">
        <v>862598295457.00024</v>
      </c>
      <c r="I625" s="39"/>
      <c r="J625" s="375"/>
      <c r="K625" s="39"/>
      <c r="L625" s="39"/>
    </row>
    <row r="626" spans="1:12" ht="15" x14ac:dyDescent="0.4">
      <c r="A626" s="354" t="s">
        <v>796</v>
      </c>
      <c r="B626" s="144">
        <v>2021</v>
      </c>
      <c r="C626" s="1044" t="s">
        <v>71</v>
      </c>
      <c r="D626" s="30"/>
      <c r="E626" s="32"/>
      <c r="F626" s="30"/>
      <c r="G626" s="44" t="s">
        <v>11</v>
      </c>
      <c r="H626" s="43">
        <v>732205765837</v>
      </c>
      <c r="I626" s="39"/>
      <c r="J626" s="375"/>
      <c r="K626" s="39"/>
      <c r="L626" s="39"/>
    </row>
    <row r="627" spans="1:12" ht="15" x14ac:dyDescent="0.4">
      <c r="A627" s="354" t="s">
        <v>796</v>
      </c>
      <c r="B627" s="144">
        <v>2021</v>
      </c>
      <c r="C627" s="1044" t="s">
        <v>72</v>
      </c>
      <c r="D627" s="30"/>
      <c r="E627" s="32"/>
      <c r="F627" s="30"/>
      <c r="G627" s="44" t="s">
        <v>11</v>
      </c>
      <c r="H627" s="43"/>
      <c r="I627" s="39"/>
      <c r="J627" s="375"/>
      <c r="K627" s="39"/>
      <c r="L627" s="39"/>
    </row>
    <row r="628" spans="1:12" ht="15" x14ac:dyDescent="0.4">
      <c r="A628" s="354" t="s">
        <v>796</v>
      </c>
      <c r="B628" s="144">
        <v>2021</v>
      </c>
      <c r="C628" s="1044" t="s">
        <v>73</v>
      </c>
      <c r="D628" s="30"/>
      <c r="E628" s="32"/>
      <c r="F628" s="30"/>
      <c r="G628" s="44" t="s">
        <v>11</v>
      </c>
      <c r="H628" s="43">
        <f>'[17]V. Informasi CSR_2021'!I621</f>
        <v>0</v>
      </c>
      <c r="I628" s="39"/>
      <c r="J628" s="375"/>
      <c r="K628" s="39"/>
      <c r="L628" s="39"/>
    </row>
    <row r="629" spans="1:12" ht="15" x14ac:dyDescent="0.4">
      <c r="A629" s="354" t="s">
        <v>796</v>
      </c>
      <c r="B629" s="144">
        <v>2021</v>
      </c>
      <c r="C629" s="1044" t="s">
        <v>74</v>
      </c>
      <c r="D629" s="30"/>
      <c r="E629" s="32"/>
      <c r="F629" s="30"/>
      <c r="G629" s="44" t="s">
        <v>11</v>
      </c>
      <c r="H629" s="43"/>
      <c r="I629" s="39"/>
      <c r="J629" s="375"/>
      <c r="K629" s="39"/>
      <c r="L629" s="39"/>
    </row>
    <row r="630" spans="1:12" ht="15" x14ac:dyDescent="0.4">
      <c r="A630" s="354" t="s">
        <v>796</v>
      </c>
      <c r="B630" s="144">
        <v>2021</v>
      </c>
      <c r="C630" s="1044" t="s">
        <v>75</v>
      </c>
      <c r="D630" s="30"/>
      <c r="E630" s="32"/>
      <c r="F630" s="30"/>
      <c r="G630" s="44" t="s">
        <v>11</v>
      </c>
      <c r="H630" s="43"/>
      <c r="I630" s="39"/>
      <c r="J630" s="375"/>
      <c r="K630" s="39"/>
      <c r="L630" s="39"/>
    </row>
    <row r="631" spans="1:12" ht="15" x14ac:dyDescent="0.4">
      <c r="A631" s="354" t="s">
        <v>796</v>
      </c>
      <c r="B631" s="144">
        <v>2021</v>
      </c>
      <c r="C631" s="1044" t="s">
        <v>76</v>
      </c>
      <c r="D631" s="30"/>
      <c r="E631" s="32"/>
      <c r="F631" s="30"/>
      <c r="G631" s="44" t="s">
        <v>11</v>
      </c>
      <c r="H631" s="43"/>
      <c r="I631" s="39"/>
      <c r="J631" s="375"/>
      <c r="K631" s="39"/>
      <c r="L631" s="39"/>
    </row>
    <row r="632" spans="1:12" ht="15" x14ac:dyDescent="0.4">
      <c r="A632" s="354" t="s">
        <v>796</v>
      </c>
      <c r="B632" s="144">
        <v>2021</v>
      </c>
      <c r="C632" s="1044" t="s">
        <v>77</v>
      </c>
      <c r="D632" s="30"/>
      <c r="E632" s="32"/>
      <c r="F632" s="30"/>
      <c r="G632" s="44" t="s">
        <v>11</v>
      </c>
      <c r="H632" s="43"/>
      <c r="I632" s="39"/>
      <c r="J632" s="375"/>
      <c r="K632" s="39"/>
      <c r="L632" s="39"/>
    </row>
    <row r="633" spans="1:12" ht="15" x14ac:dyDescent="0.4">
      <c r="A633" s="354" t="s">
        <v>796</v>
      </c>
      <c r="B633" s="144">
        <v>2021</v>
      </c>
      <c r="C633" s="1044" t="s">
        <v>78</v>
      </c>
      <c r="D633" s="30"/>
      <c r="E633" s="32"/>
      <c r="F633" s="30"/>
      <c r="G633" s="44" t="s">
        <v>11</v>
      </c>
      <c r="H633" s="43"/>
      <c r="I633" s="39"/>
      <c r="J633" s="375"/>
      <c r="K633" s="39"/>
      <c r="L633" s="39"/>
    </row>
    <row r="634" spans="1:12" ht="15" x14ac:dyDescent="0.4">
      <c r="A634" s="354" t="s">
        <v>796</v>
      </c>
      <c r="B634" s="144">
        <v>2021</v>
      </c>
      <c r="C634" s="1044" t="s">
        <v>79</v>
      </c>
      <c r="D634" s="30"/>
      <c r="E634" s="32"/>
      <c r="F634" s="30"/>
      <c r="G634" s="44" t="s">
        <v>11</v>
      </c>
      <c r="H634" s="43"/>
      <c r="I634" s="39"/>
      <c r="J634" s="375"/>
      <c r="K634" s="39"/>
      <c r="L634" s="39"/>
    </row>
    <row r="635" spans="1:12" ht="15" x14ac:dyDescent="0.4">
      <c r="A635" s="354" t="s">
        <v>796</v>
      </c>
      <c r="B635" s="144">
        <v>2021</v>
      </c>
      <c r="C635" s="1044" t="s">
        <v>80</v>
      </c>
      <c r="D635" s="30"/>
      <c r="E635" s="32"/>
      <c r="F635" s="30"/>
      <c r="G635" s="44" t="s">
        <v>11</v>
      </c>
      <c r="H635" s="43"/>
      <c r="I635" s="39"/>
      <c r="J635" s="375"/>
      <c r="K635" s="39"/>
      <c r="L635" s="39"/>
    </row>
    <row r="636" spans="1:12" ht="15" x14ac:dyDescent="0.4">
      <c r="A636" s="354" t="s">
        <v>796</v>
      </c>
      <c r="B636" s="144">
        <v>2021</v>
      </c>
      <c r="C636" s="1044" t="s">
        <v>82</v>
      </c>
      <c r="D636" s="30"/>
      <c r="E636" s="32"/>
      <c r="F636" s="30"/>
      <c r="G636" s="44" t="s">
        <v>11</v>
      </c>
      <c r="H636" s="43"/>
      <c r="I636" s="39"/>
      <c r="J636" s="375"/>
      <c r="K636" s="39"/>
      <c r="L636" s="39"/>
    </row>
    <row r="637" spans="1:12" ht="15" x14ac:dyDescent="0.4">
      <c r="A637" s="354" t="s">
        <v>796</v>
      </c>
      <c r="B637" s="144">
        <v>2021</v>
      </c>
      <c r="C637" s="1044"/>
      <c r="D637" s="30"/>
      <c r="E637" s="32"/>
      <c r="F637" s="30"/>
      <c r="G637" s="44"/>
      <c r="H637" s="43"/>
      <c r="I637" s="39"/>
      <c r="J637" s="375"/>
      <c r="K637" s="39"/>
      <c r="L637" s="39"/>
    </row>
    <row r="638" spans="1:12" x14ac:dyDescent="0.35">
      <c r="A638" s="353" t="s">
        <v>870</v>
      </c>
      <c r="B638" s="144">
        <v>2021</v>
      </c>
      <c r="C638" s="388" t="s">
        <v>68</v>
      </c>
      <c r="D638" s="391" t="s">
        <v>66</v>
      </c>
      <c r="E638" s="391" t="s">
        <v>66</v>
      </c>
      <c r="F638" s="391" t="s">
        <v>87</v>
      </c>
      <c r="G638" s="391" t="s">
        <v>10</v>
      </c>
      <c r="H638" s="392">
        <v>130712.28</v>
      </c>
      <c r="I638" s="389"/>
      <c r="J638" s="390"/>
      <c r="K638" s="389"/>
      <c r="L638" s="389"/>
    </row>
    <row r="639" spans="1:12" ht="15" x14ac:dyDescent="0.4">
      <c r="A639" s="353" t="s">
        <v>870</v>
      </c>
      <c r="B639" s="144">
        <v>2021</v>
      </c>
      <c r="C639" s="1044" t="s">
        <v>69</v>
      </c>
      <c r="D639" s="44" t="s">
        <v>66</v>
      </c>
      <c r="E639" s="44" t="s">
        <v>66</v>
      </c>
      <c r="F639" s="44" t="s">
        <v>87</v>
      </c>
      <c r="G639" s="44" t="s">
        <v>10</v>
      </c>
      <c r="H639" s="384">
        <v>0</v>
      </c>
      <c r="I639" s="44"/>
      <c r="J639" s="39"/>
      <c r="K639" s="44"/>
      <c r="L639" s="44"/>
    </row>
    <row r="640" spans="1:12" ht="15" x14ac:dyDescent="0.4">
      <c r="A640" s="353" t="s">
        <v>870</v>
      </c>
      <c r="B640" s="144">
        <v>2021</v>
      </c>
      <c r="C640" s="1044" t="s">
        <v>70</v>
      </c>
      <c r="D640" s="44" t="s">
        <v>66</v>
      </c>
      <c r="E640" s="44" t="s">
        <v>66</v>
      </c>
      <c r="F640" s="44" t="s">
        <v>87</v>
      </c>
      <c r="G640" s="44" t="s">
        <v>10</v>
      </c>
      <c r="H640" s="384">
        <v>0</v>
      </c>
      <c r="I640" s="44"/>
      <c r="J640" s="39"/>
      <c r="K640" s="44"/>
      <c r="L640" s="44"/>
    </row>
    <row r="641" spans="1:12" ht="15" x14ac:dyDescent="0.4">
      <c r="A641" s="353" t="s">
        <v>870</v>
      </c>
      <c r="B641" s="144">
        <v>2021</v>
      </c>
      <c r="C641" s="1044" t="s">
        <v>71</v>
      </c>
      <c r="D641" s="44" t="s">
        <v>66</v>
      </c>
      <c r="E641" s="44" t="s">
        <v>66</v>
      </c>
      <c r="F641" s="44" t="s">
        <v>87</v>
      </c>
      <c r="G641" s="44" t="s">
        <v>10</v>
      </c>
      <c r="H641" s="384">
        <v>0</v>
      </c>
      <c r="I641" s="44"/>
      <c r="J641" s="39"/>
      <c r="K641" s="44"/>
      <c r="L641" s="44"/>
    </row>
    <row r="642" spans="1:12" ht="15" x14ac:dyDescent="0.4">
      <c r="A642" s="353" t="s">
        <v>870</v>
      </c>
      <c r="B642" s="144">
        <v>2021</v>
      </c>
      <c r="C642" s="1044" t="s">
        <v>72</v>
      </c>
      <c r="D642" s="44"/>
      <c r="E642" s="44"/>
      <c r="F642" s="44"/>
      <c r="G642" s="44" t="s">
        <v>10</v>
      </c>
      <c r="H642" s="384"/>
      <c r="I642" s="44"/>
      <c r="J642" s="39"/>
      <c r="K642" s="44"/>
      <c r="L642" s="44"/>
    </row>
    <row r="643" spans="1:12" ht="15" x14ac:dyDescent="0.4">
      <c r="A643" s="353" t="s">
        <v>870</v>
      </c>
      <c r="B643" s="144">
        <v>2021</v>
      </c>
      <c r="C643" s="1044" t="s">
        <v>73</v>
      </c>
      <c r="D643" s="44"/>
      <c r="E643" s="44"/>
      <c r="F643" s="44"/>
      <c r="G643" s="44" t="s">
        <v>10</v>
      </c>
      <c r="H643" s="384"/>
      <c r="I643" s="44"/>
      <c r="J643" s="39"/>
      <c r="K643" s="44"/>
      <c r="L643" s="44"/>
    </row>
    <row r="644" spans="1:12" ht="15" x14ac:dyDescent="0.4">
      <c r="A644" s="353" t="s">
        <v>870</v>
      </c>
      <c r="B644" s="144">
        <v>2021</v>
      </c>
      <c r="C644" s="1044" t="s">
        <v>74</v>
      </c>
      <c r="D644" s="44"/>
      <c r="E644" s="44"/>
      <c r="F644" s="44"/>
      <c r="G644" s="44" t="s">
        <v>10</v>
      </c>
      <c r="H644" s="384">
        <v>3940662.0699999994</v>
      </c>
      <c r="I644" s="227" t="s">
        <v>66</v>
      </c>
      <c r="J644" s="39"/>
      <c r="K644" s="44"/>
      <c r="L644" s="44"/>
    </row>
    <row r="645" spans="1:12" ht="15" x14ac:dyDescent="0.4">
      <c r="A645" s="353" t="s">
        <v>870</v>
      </c>
      <c r="B645" s="144">
        <v>2021</v>
      </c>
      <c r="C645" s="1044" t="s">
        <v>75</v>
      </c>
      <c r="D645" s="44"/>
      <c r="E645" s="44"/>
      <c r="F645" s="44"/>
      <c r="G645" s="44" t="s">
        <v>10</v>
      </c>
      <c r="H645" s="384"/>
      <c r="I645" s="44"/>
      <c r="J645" s="39"/>
      <c r="K645" s="44"/>
      <c r="L645" s="44"/>
    </row>
    <row r="646" spans="1:12" ht="15" x14ac:dyDescent="0.4">
      <c r="A646" s="353" t="s">
        <v>870</v>
      </c>
      <c r="B646" s="144">
        <v>2021</v>
      </c>
      <c r="C646" s="1044" t="s">
        <v>76</v>
      </c>
      <c r="D646" s="44"/>
      <c r="E646" s="44"/>
      <c r="F646" s="44"/>
      <c r="G646" s="44" t="s">
        <v>10</v>
      </c>
      <c r="H646" s="384"/>
      <c r="I646" s="44"/>
      <c r="J646" s="39"/>
      <c r="K646" s="44"/>
      <c r="L646" s="44"/>
    </row>
    <row r="647" spans="1:12" ht="15" x14ac:dyDescent="0.4">
      <c r="A647" s="353" t="s">
        <v>870</v>
      </c>
      <c r="B647" s="144">
        <v>2021</v>
      </c>
      <c r="C647" s="1044" t="s">
        <v>77</v>
      </c>
      <c r="D647" s="44"/>
      <c r="E647" s="44"/>
      <c r="F647" s="372"/>
      <c r="G647" s="44" t="s">
        <v>10</v>
      </c>
      <c r="H647" s="384">
        <v>927325.2300000001</v>
      </c>
      <c r="I647" s="227" t="s">
        <v>86</v>
      </c>
      <c r="J647" s="367">
        <v>13192</v>
      </c>
      <c r="K647" s="44" t="s">
        <v>156</v>
      </c>
      <c r="L647" s="44" t="s">
        <v>766</v>
      </c>
    </row>
    <row r="648" spans="1:12" ht="15" x14ac:dyDescent="0.4">
      <c r="A648" s="353" t="s">
        <v>870</v>
      </c>
      <c r="B648" s="144">
        <v>2021</v>
      </c>
      <c r="C648" s="1044" t="s">
        <v>78</v>
      </c>
      <c r="D648" s="44"/>
      <c r="E648" s="371"/>
      <c r="F648" s="372"/>
      <c r="G648" s="44" t="s">
        <v>10</v>
      </c>
      <c r="H648" s="384">
        <v>2726109.1031527007</v>
      </c>
      <c r="I648" s="227" t="s">
        <v>86</v>
      </c>
      <c r="J648" s="387">
        <v>334104.24492041423</v>
      </c>
      <c r="K648" s="44" t="s">
        <v>767</v>
      </c>
      <c r="L648" s="44" t="s">
        <v>766</v>
      </c>
    </row>
    <row r="649" spans="1:12" ht="15" x14ac:dyDescent="0.4">
      <c r="A649" s="353" t="s">
        <v>870</v>
      </c>
      <c r="B649" s="144">
        <v>2021</v>
      </c>
      <c r="C649" s="1044" t="s">
        <v>79</v>
      </c>
      <c r="D649" s="44"/>
      <c r="E649" s="371"/>
      <c r="F649" s="372"/>
      <c r="G649" s="44" t="s">
        <v>10</v>
      </c>
      <c r="H649" s="385">
        <v>1869.6244740679736</v>
      </c>
      <c r="I649" s="227" t="s">
        <v>86</v>
      </c>
      <c r="J649" s="367">
        <v>25.456250000017462</v>
      </c>
      <c r="K649" s="44" t="s">
        <v>156</v>
      </c>
      <c r="L649" s="44" t="s">
        <v>766</v>
      </c>
    </row>
    <row r="650" spans="1:12" ht="15" x14ac:dyDescent="0.4">
      <c r="A650" s="353" t="s">
        <v>870</v>
      </c>
      <c r="B650" s="144">
        <v>2021</v>
      </c>
      <c r="C650" s="1044" t="s">
        <v>80</v>
      </c>
      <c r="D650" s="44"/>
      <c r="E650" s="371"/>
      <c r="F650" s="372"/>
      <c r="G650" s="44" t="s">
        <v>10</v>
      </c>
      <c r="H650" s="384">
        <v>458696.08355043642</v>
      </c>
      <c r="I650" s="227" t="s">
        <v>86</v>
      </c>
      <c r="J650" s="387">
        <v>78688.724056823135</v>
      </c>
      <c r="K650" s="44" t="s">
        <v>767</v>
      </c>
      <c r="L650" s="44" t="s">
        <v>766</v>
      </c>
    </row>
    <row r="651" spans="1:12" ht="15" x14ac:dyDescent="0.4">
      <c r="A651" s="353" t="s">
        <v>870</v>
      </c>
      <c r="B651" s="144">
        <v>2021</v>
      </c>
      <c r="C651" s="1044" t="s">
        <v>81</v>
      </c>
      <c r="D651" s="44"/>
      <c r="E651" s="371"/>
      <c r="F651" s="372"/>
      <c r="G651" s="44" t="s">
        <v>10</v>
      </c>
      <c r="H651" s="384">
        <v>0</v>
      </c>
      <c r="I651" s="44"/>
      <c r="J651" s="39"/>
      <c r="K651" s="44"/>
      <c r="L651" s="44"/>
    </row>
    <row r="652" spans="1:12" ht="15" x14ac:dyDescent="0.4">
      <c r="A652" s="353" t="s">
        <v>870</v>
      </c>
      <c r="B652" s="144">
        <v>2021</v>
      </c>
      <c r="C652" s="1045" t="s">
        <v>68</v>
      </c>
      <c r="D652" s="44" t="s">
        <v>66</v>
      </c>
      <c r="E652" s="44" t="s">
        <v>66</v>
      </c>
      <c r="F652" s="44" t="s">
        <v>87</v>
      </c>
      <c r="G652" s="44" t="s">
        <v>11</v>
      </c>
      <c r="H652" s="386">
        <v>0</v>
      </c>
      <c r="I652" s="44"/>
      <c r="J652" s="39"/>
      <c r="K652" s="44"/>
      <c r="L652" s="44"/>
    </row>
    <row r="653" spans="1:12" ht="15" x14ac:dyDescent="0.4">
      <c r="A653" s="353" t="s">
        <v>870</v>
      </c>
      <c r="B653" s="144">
        <v>2021</v>
      </c>
      <c r="C653" s="1044" t="s">
        <v>69</v>
      </c>
      <c r="D653" s="44" t="s">
        <v>66</v>
      </c>
      <c r="E653" s="44" t="s">
        <v>66</v>
      </c>
      <c r="F653" s="44" t="s">
        <v>87</v>
      </c>
      <c r="G653" s="44" t="s">
        <v>11</v>
      </c>
      <c r="H653" s="386">
        <v>21686899659</v>
      </c>
      <c r="I653" s="44"/>
      <c r="J653" s="39"/>
      <c r="K653" s="44"/>
      <c r="L653" s="44"/>
    </row>
    <row r="654" spans="1:12" ht="15" x14ac:dyDescent="0.4">
      <c r="A654" s="353" t="s">
        <v>870</v>
      </c>
      <c r="B654" s="144">
        <v>2021</v>
      </c>
      <c r="C654" s="1044" t="s">
        <v>70</v>
      </c>
      <c r="D654" s="44" t="s">
        <v>66</v>
      </c>
      <c r="E654" s="44" t="s">
        <v>66</v>
      </c>
      <c r="F654" s="44" t="s">
        <v>87</v>
      </c>
      <c r="G654" s="44" t="s">
        <v>11</v>
      </c>
      <c r="H654" s="386">
        <v>57754771013</v>
      </c>
      <c r="I654" s="44" t="s">
        <v>66</v>
      </c>
      <c r="J654" s="39"/>
      <c r="K654" s="44"/>
      <c r="L654" s="44"/>
    </row>
    <row r="655" spans="1:12" ht="15" x14ac:dyDescent="0.4">
      <c r="A655" s="353" t="s">
        <v>870</v>
      </c>
      <c r="B655" s="144">
        <v>2021</v>
      </c>
      <c r="C655" s="1044" t="s">
        <v>71</v>
      </c>
      <c r="D655" s="44" t="s">
        <v>66</v>
      </c>
      <c r="E655" s="44" t="s">
        <v>66</v>
      </c>
      <c r="F655" s="44" t="s">
        <v>87</v>
      </c>
      <c r="G655" s="44" t="s">
        <v>11</v>
      </c>
      <c r="H655" s="386">
        <v>11986147449</v>
      </c>
      <c r="I655" s="44" t="s">
        <v>66</v>
      </c>
      <c r="J655" s="39"/>
      <c r="K655" s="44"/>
      <c r="L655" s="44"/>
    </row>
    <row r="656" spans="1:12" ht="15" x14ac:dyDescent="0.4">
      <c r="A656" s="353" t="s">
        <v>870</v>
      </c>
      <c r="B656" s="144">
        <v>2021</v>
      </c>
      <c r="C656" s="1044" t="s">
        <v>72</v>
      </c>
      <c r="D656" s="44"/>
      <c r="E656" s="330"/>
      <c r="F656" s="372"/>
      <c r="G656" s="44" t="s">
        <v>11</v>
      </c>
      <c r="H656" s="386"/>
      <c r="I656" s="44"/>
      <c r="J656" s="39"/>
      <c r="K656" s="44"/>
      <c r="L656" s="44"/>
    </row>
    <row r="657" spans="1:13" ht="15" x14ac:dyDescent="0.4">
      <c r="A657" s="353" t="s">
        <v>870</v>
      </c>
      <c r="B657" s="144">
        <v>2021</v>
      </c>
      <c r="C657" s="1044" t="s">
        <v>73</v>
      </c>
      <c r="D657" s="44"/>
      <c r="E657" s="330"/>
      <c r="F657" s="372"/>
      <c r="G657" s="44" t="s">
        <v>11</v>
      </c>
      <c r="H657" s="386"/>
      <c r="I657" s="44"/>
      <c r="J657" s="39"/>
      <c r="K657" s="44"/>
      <c r="L657" s="44"/>
    </row>
    <row r="658" spans="1:13" ht="15" x14ac:dyDescent="0.4">
      <c r="A658" s="353" t="s">
        <v>870</v>
      </c>
      <c r="B658" s="144">
        <v>2021</v>
      </c>
      <c r="C658" s="1044" t="s">
        <v>74</v>
      </c>
      <c r="D658" s="44"/>
      <c r="E658" s="330"/>
      <c r="F658" s="372"/>
      <c r="G658" s="44" t="s">
        <v>11</v>
      </c>
      <c r="H658" s="386"/>
      <c r="I658" s="44"/>
      <c r="J658" s="39"/>
      <c r="K658" s="44"/>
      <c r="L658" s="44"/>
    </row>
    <row r="659" spans="1:13" ht="15" x14ac:dyDescent="0.4">
      <c r="A659" s="353" t="s">
        <v>870</v>
      </c>
      <c r="B659" s="144">
        <v>2021</v>
      </c>
      <c r="C659" s="1044" t="s">
        <v>75</v>
      </c>
      <c r="D659" s="44"/>
      <c r="E659" s="330"/>
      <c r="F659" s="372"/>
      <c r="G659" s="44" t="s">
        <v>11</v>
      </c>
      <c r="H659" s="386"/>
      <c r="I659" s="44"/>
      <c r="J659" s="39"/>
      <c r="K659" s="44"/>
      <c r="L659" s="44"/>
    </row>
    <row r="660" spans="1:13" ht="15" x14ac:dyDescent="0.4">
      <c r="A660" s="353" t="s">
        <v>870</v>
      </c>
      <c r="B660" s="144">
        <v>2021</v>
      </c>
      <c r="C660" s="1044" t="s">
        <v>76</v>
      </c>
      <c r="D660" s="44"/>
      <c r="E660" s="330"/>
      <c r="F660" s="372"/>
      <c r="G660" s="44" t="s">
        <v>11</v>
      </c>
      <c r="H660" s="386"/>
      <c r="I660" s="44"/>
      <c r="J660" s="39"/>
      <c r="K660" s="44"/>
      <c r="L660" s="44"/>
    </row>
    <row r="661" spans="1:13" ht="15" x14ac:dyDescent="0.4">
      <c r="A661" s="353" t="s">
        <v>870</v>
      </c>
      <c r="B661" s="144">
        <v>2021</v>
      </c>
      <c r="C661" s="1044" t="s">
        <v>77</v>
      </c>
      <c r="D661" s="44"/>
      <c r="E661" s="330"/>
      <c r="F661" s="372"/>
      <c r="G661" s="44" t="s">
        <v>11</v>
      </c>
      <c r="H661" s="386"/>
      <c r="I661" s="44"/>
      <c r="J661" s="39"/>
      <c r="K661" s="44"/>
      <c r="L661" s="44"/>
    </row>
    <row r="662" spans="1:13" ht="15" x14ac:dyDescent="0.4">
      <c r="A662" s="353" t="s">
        <v>870</v>
      </c>
      <c r="B662" s="144">
        <v>2021</v>
      </c>
      <c r="C662" s="1044" t="s">
        <v>78</v>
      </c>
      <c r="D662" s="44"/>
      <c r="E662" s="330"/>
      <c r="F662" s="372"/>
      <c r="G662" s="44" t="s">
        <v>11</v>
      </c>
      <c r="H662" s="386"/>
      <c r="I662" s="44"/>
      <c r="J662" s="39"/>
      <c r="K662" s="44"/>
      <c r="L662" s="44"/>
    </row>
    <row r="663" spans="1:13" ht="15" x14ac:dyDescent="0.4">
      <c r="A663" s="353" t="s">
        <v>870</v>
      </c>
      <c r="B663" s="144">
        <v>2021</v>
      </c>
      <c r="C663" s="1044" t="s">
        <v>79</v>
      </c>
      <c r="D663" s="44"/>
      <c r="E663" s="330"/>
      <c r="F663" s="372"/>
      <c r="G663" s="44" t="s">
        <v>11</v>
      </c>
      <c r="H663" s="386"/>
      <c r="I663" s="44"/>
      <c r="J663" s="39"/>
      <c r="K663" s="44"/>
      <c r="L663" s="44"/>
    </row>
    <row r="664" spans="1:13" ht="15" x14ac:dyDescent="0.4">
      <c r="A664" s="353" t="s">
        <v>870</v>
      </c>
      <c r="B664" s="144">
        <v>2021</v>
      </c>
      <c r="C664" s="1044" t="s">
        <v>80</v>
      </c>
      <c r="D664" s="44"/>
      <c r="E664" s="330"/>
      <c r="F664" s="372"/>
      <c r="G664" s="44" t="s">
        <v>11</v>
      </c>
      <c r="H664" s="386"/>
      <c r="I664" s="44"/>
      <c r="J664" s="39"/>
      <c r="K664" s="44"/>
      <c r="L664" s="44"/>
    </row>
    <row r="665" spans="1:13" ht="15" x14ac:dyDescent="0.4">
      <c r="A665" s="353" t="s">
        <v>870</v>
      </c>
      <c r="B665" s="144">
        <v>2021</v>
      </c>
      <c r="C665" s="1044" t="s">
        <v>82</v>
      </c>
      <c r="D665" s="44"/>
      <c r="E665" s="330"/>
      <c r="F665" s="372"/>
      <c r="G665" s="44" t="s">
        <v>11</v>
      </c>
      <c r="H665" s="386"/>
      <c r="I665" s="44"/>
      <c r="J665" s="39"/>
      <c r="K665" s="44"/>
      <c r="L665" s="44"/>
    </row>
    <row r="666" spans="1:13" ht="15" x14ac:dyDescent="0.4">
      <c r="A666" s="353" t="s">
        <v>870</v>
      </c>
      <c r="B666" s="144">
        <v>2021</v>
      </c>
      <c r="C666" s="1044"/>
      <c r="D666" s="44"/>
      <c r="E666" s="330"/>
      <c r="F666" s="372"/>
      <c r="G666" s="44"/>
      <c r="H666" s="386"/>
      <c r="I666" s="44"/>
      <c r="J666" s="39"/>
      <c r="K666" s="44"/>
      <c r="L666" s="44"/>
    </row>
    <row r="667" spans="1:13" ht="15" x14ac:dyDescent="0.4">
      <c r="A667" s="398" t="s">
        <v>881</v>
      </c>
      <c r="B667" s="144">
        <v>2021</v>
      </c>
      <c r="C667" s="388" t="s">
        <v>68</v>
      </c>
      <c r="D667" s="368"/>
      <c r="E667" s="368"/>
      <c r="F667" s="368"/>
      <c r="G667" s="369" t="s">
        <v>10</v>
      </c>
      <c r="H667" s="370">
        <v>12396760</v>
      </c>
      <c r="I667" s="368"/>
      <c r="J667" s="368"/>
      <c r="K667" s="368"/>
      <c r="L667" s="368"/>
    </row>
    <row r="668" spans="1:13" ht="15" x14ac:dyDescent="0.4">
      <c r="A668" s="398" t="s">
        <v>881</v>
      </c>
      <c r="B668" s="144">
        <v>2021</v>
      </c>
      <c r="C668" s="1044" t="s">
        <v>69</v>
      </c>
      <c r="D668" s="39"/>
      <c r="E668" s="39"/>
      <c r="F668" s="39"/>
      <c r="G668" s="44" t="s">
        <v>10</v>
      </c>
      <c r="H668" s="42"/>
      <c r="I668" s="39"/>
      <c r="J668" s="39"/>
      <c r="K668" s="39"/>
      <c r="L668" s="39"/>
      <c r="M668" s="1"/>
    </row>
    <row r="669" spans="1:13" ht="15" x14ac:dyDescent="0.4">
      <c r="A669" s="398" t="s">
        <v>881</v>
      </c>
      <c r="B669" s="144">
        <v>2021</v>
      </c>
      <c r="C669" s="1044" t="s">
        <v>70</v>
      </c>
      <c r="D669" s="39"/>
      <c r="E669" s="39"/>
      <c r="F669" s="39"/>
      <c r="G669" s="44" t="s">
        <v>10</v>
      </c>
      <c r="H669" s="42"/>
      <c r="I669" s="39"/>
      <c r="J669" s="39"/>
      <c r="K669" s="39"/>
      <c r="L669" s="39"/>
      <c r="M669" s="1"/>
    </row>
    <row r="670" spans="1:13" ht="15" x14ac:dyDescent="0.4">
      <c r="A670" s="398" t="s">
        <v>881</v>
      </c>
      <c r="B670" s="144">
        <v>2021</v>
      </c>
      <c r="C670" s="1044" t="s">
        <v>71</v>
      </c>
      <c r="D670" s="39"/>
      <c r="E670" s="39"/>
      <c r="F670" s="39"/>
      <c r="G670" s="44" t="s">
        <v>10</v>
      </c>
      <c r="H670" s="42"/>
      <c r="I670" s="39"/>
      <c r="J670" s="39"/>
      <c r="K670" s="39"/>
      <c r="L670" s="39"/>
      <c r="M670" s="1"/>
    </row>
    <row r="671" spans="1:13" ht="15" x14ac:dyDescent="0.4">
      <c r="A671" s="398" t="s">
        <v>881</v>
      </c>
      <c r="B671" s="144">
        <v>2021</v>
      </c>
      <c r="C671" s="1044" t="s">
        <v>72</v>
      </c>
      <c r="D671" s="39"/>
      <c r="E671" s="39"/>
      <c r="F671" s="39"/>
      <c r="G671" s="44" t="s">
        <v>10</v>
      </c>
      <c r="H671" s="42"/>
      <c r="I671" s="39"/>
      <c r="J671" s="39"/>
      <c r="K671" s="39"/>
      <c r="L671" s="39"/>
      <c r="M671" s="1"/>
    </row>
    <row r="672" spans="1:13" ht="15" x14ac:dyDescent="0.4">
      <c r="A672" s="398" t="s">
        <v>881</v>
      </c>
      <c r="B672" s="144">
        <v>2021</v>
      </c>
      <c r="C672" s="1044" t="s">
        <v>73</v>
      </c>
      <c r="D672" s="39"/>
      <c r="E672" s="39"/>
      <c r="F672" s="39"/>
      <c r="G672" s="44" t="s">
        <v>10</v>
      </c>
      <c r="H672" s="42"/>
      <c r="I672" s="39"/>
      <c r="J672" s="39"/>
      <c r="K672" s="39"/>
      <c r="L672" s="39"/>
      <c r="M672" s="1"/>
    </row>
    <row r="673" spans="1:13" ht="15" x14ac:dyDescent="0.4">
      <c r="A673" s="398" t="s">
        <v>881</v>
      </c>
      <c r="B673" s="144">
        <v>2021</v>
      </c>
      <c r="C673" s="1044" t="s">
        <v>74</v>
      </c>
      <c r="D673" s="39"/>
      <c r="E673" s="39"/>
      <c r="F673" s="39"/>
      <c r="G673" s="44" t="s">
        <v>10</v>
      </c>
      <c r="H673" s="42">
        <v>450000</v>
      </c>
      <c r="I673" s="39"/>
      <c r="J673" s="39"/>
      <c r="K673" s="39"/>
      <c r="L673" s="39"/>
      <c r="M673" s="1"/>
    </row>
    <row r="674" spans="1:13" ht="15" x14ac:dyDescent="0.4">
      <c r="A674" s="398" t="s">
        <v>881</v>
      </c>
      <c r="B674" s="144">
        <v>2021</v>
      </c>
      <c r="C674" s="1044" t="s">
        <v>75</v>
      </c>
      <c r="D674" s="39"/>
      <c r="E674" s="39"/>
      <c r="F674" s="39"/>
      <c r="G674" s="44" t="s">
        <v>10</v>
      </c>
      <c r="H674" s="42"/>
      <c r="I674" s="39"/>
      <c r="J674" s="39"/>
      <c r="K674" s="39"/>
      <c r="L674" s="39"/>
      <c r="M674" s="1"/>
    </row>
    <row r="675" spans="1:13" ht="15" x14ac:dyDescent="0.4">
      <c r="A675" s="398" t="s">
        <v>881</v>
      </c>
      <c r="B675" s="144">
        <v>2021</v>
      </c>
      <c r="C675" s="1044" t="s">
        <v>76</v>
      </c>
      <c r="D675" s="39"/>
      <c r="E675" s="39"/>
      <c r="F675" s="39"/>
      <c r="G675" s="44" t="s">
        <v>10</v>
      </c>
      <c r="H675" s="42"/>
      <c r="I675" s="39"/>
      <c r="J675" s="39"/>
      <c r="K675" s="39"/>
      <c r="L675" s="39"/>
      <c r="M675" s="1"/>
    </row>
    <row r="676" spans="1:13" ht="15" x14ac:dyDescent="0.4">
      <c r="A676" s="398" t="s">
        <v>881</v>
      </c>
      <c r="B676" s="144">
        <v>2021</v>
      </c>
      <c r="C676" s="1044" t="s">
        <v>77</v>
      </c>
      <c r="D676" s="39"/>
      <c r="E676" s="39"/>
      <c r="F676" s="41"/>
      <c r="G676" s="44" t="s">
        <v>10</v>
      </c>
      <c r="H676" s="397" t="e">
        <f>'[18]R-16.1'!M659</f>
        <v>#REF!</v>
      </c>
      <c r="I676" s="39"/>
      <c r="J676" s="39"/>
      <c r="K676" s="39"/>
      <c r="L676" s="39"/>
      <c r="M676" s="1"/>
    </row>
    <row r="677" spans="1:13" ht="15" x14ac:dyDescent="0.4">
      <c r="A677" s="398" t="s">
        <v>881</v>
      </c>
      <c r="B677" s="144">
        <v>2021</v>
      </c>
      <c r="C677" s="1044" t="s">
        <v>78</v>
      </c>
      <c r="D677" s="39"/>
      <c r="E677" s="40"/>
      <c r="F677" s="41"/>
      <c r="G677" s="44" t="s">
        <v>10</v>
      </c>
      <c r="H677" s="397" t="e">
        <f>'[18]R-16.2'!O664</f>
        <v>#REF!</v>
      </c>
      <c r="I677" s="39"/>
      <c r="J677" s="39"/>
      <c r="K677" s="39"/>
      <c r="L677" s="39"/>
    </row>
    <row r="678" spans="1:13" ht="15" x14ac:dyDescent="0.4">
      <c r="A678" s="398" t="s">
        <v>881</v>
      </c>
      <c r="B678" s="144">
        <v>2021</v>
      </c>
      <c r="C678" s="1044" t="s">
        <v>79</v>
      </c>
      <c r="D678" s="39"/>
      <c r="E678" s="40"/>
      <c r="F678" s="41"/>
      <c r="G678" s="44" t="s">
        <v>10</v>
      </c>
      <c r="H678" s="397" t="e">
        <f>'[18]R-16.1'!M680</f>
        <v>#REF!</v>
      </c>
      <c r="I678" s="39"/>
      <c r="J678" s="39"/>
      <c r="K678" s="39"/>
      <c r="L678" s="39"/>
      <c r="M678" s="1"/>
    </row>
    <row r="679" spans="1:13" ht="15" x14ac:dyDescent="0.4">
      <c r="A679" s="398" t="s">
        <v>881</v>
      </c>
      <c r="B679" s="144">
        <v>2021</v>
      </c>
      <c r="C679" s="1044" t="s">
        <v>80</v>
      </c>
      <c r="D679" s="39"/>
      <c r="E679" s="40"/>
      <c r="F679" s="41"/>
      <c r="G679" s="44" t="s">
        <v>10</v>
      </c>
      <c r="H679" s="397" t="e">
        <f>'[18]R-16.2'!O684</f>
        <v>#REF!</v>
      </c>
      <c r="I679" s="39"/>
      <c r="J679" s="39"/>
      <c r="K679" s="39"/>
      <c r="L679" s="39"/>
      <c r="M679" s="1"/>
    </row>
    <row r="680" spans="1:13" ht="15" x14ac:dyDescent="0.4">
      <c r="A680" s="398" t="s">
        <v>881</v>
      </c>
      <c r="B680" s="144">
        <v>2021</v>
      </c>
      <c r="C680" s="1044" t="s">
        <v>81</v>
      </c>
      <c r="D680" s="39"/>
      <c r="E680" s="40"/>
      <c r="F680" s="41"/>
      <c r="G680" s="44" t="s">
        <v>10</v>
      </c>
      <c r="H680" s="397" t="e">
        <f>'[18]R-16.1'!M716</f>
        <v>#REF!</v>
      </c>
      <c r="I680" s="39"/>
      <c r="J680" s="39"/>
      <c r="K680" s="39"/>
      <c r="L680" s="39"/>
      <c r="M680" s="1"/>
    </row>
    <row r="681" spans="1:13" ht="15" x14ac:dyDescent="0.4">
      <c r="A681" s="398" t="s">
        <v>881</v>
      </c>
      <c r="B681" s="144">
        <v>2021</v>
      </c>
      <c r="C681" s="1045" t="s">
        <v>68</v>
      </c>
      <c r="D681" s="39"/>
      <c r="E681" s="201"/>
      <c r="F681" s="41"/>
      <c r="G681" s="44" t="s">
        <v>11</v>
      </c>
      <c r="H681" s="43"/>
      <c r="I681" s="39"/>
      <c r="J681" s="39"/>
      <c r="K681" s="39"/>
      <c r="L681" s="39"/>
      <c r="M681" s="1"/>
    </row>
    <row r="682" spans="1:13" ht="15" x14ac:dyDescent="0.4">
      <c r="A682" s="398" t="s">
        <v>881</v>
      </c>
      <c r="B682" s="144">
        <v>2021</v>
      </c>
      <c r="C682" s="1044" t="s">
        <v>69</v>
      </c>
      <c r="D682" s="39"/>
      <c r="E682" s="201"/>
      <c r="F682" s="41"/>
      <c r="G682" s="44" t="s">
        <v>11</v>
      </c>
      <c r="H682" s="43"/>
      <c r="I682" s="39"/>
      <c r="J682" s="39"/>
      <c r="K682" s="39"/>
      <c r="L682" s="39"/>
      <c r="M682" s="1"/>
    </row>
    <row r="683" spans="1:13" ht="15" x14ac:dyDescent="0.4">
      <c r="A683" s="398" t="s">
        <v>881</v>
      </c>
      <c r="B683" s="144">
        <v>2021</v>
      </c>
      <c r="C683" s="1044" t="s">
        <v>70</v>
      </c>
      <c r="D683" s="39"/>
      <c r="E683" s="201"/>
      <c r="F683" s="41"/>
      <c r="G683" s="44" t="s">
        <v>11</v>
      </c>
      <c r="H683" s="43"/>
      <c r="I683" s="39"/>
      <c r="J683" s="39"/>
      <c r="K683" s="39"/>
      <c r="L683" s="39"/>
      <c r="M683" s="1"/>
    </row>
    <row r="684" spans="1:13" ht="15" x14ac:dyDescent="0.4">
      <c r="A684" s="398" t="s">
        <v>881</v>
      </c>
      <c r="B684" s="144">
        <v>2021</v>
      </c>
      <c r="C684" s="1044" t="s">
        <v>71</v>
      </c>
      <c r="D684" s="39"/>
      <c r="E684" s="201"/>
      <c r="F684" s="41"/>
      <c r="G684" s="44" t="s">
        <v>11</v>
      </c>
      <c r="H684" s="43">
        <v>8959690981</v>
      </c>
      <c r="I684" s="39"/>
      <c r="J684" s="39"/>
      <c r="K684" s="39"/>
      <c r="L684" s="39"/>
      <c r="M684" s="1"/>
    </row>
    <row r="685" spans="1:13" ht="15" x14ac:dyDescent="0.4">
      <c r="A685" s="398" t="s">
        <v>881</v>
      </c>
      <c r="B685" s="144">
        <v>2021</v>
      </c>
      <c r="C685" s="1044" t="s">
        <v>72</v>
      </c>
      <c r="D685" s="39"/>
      <c r="E685" s="201"/>
      <c r="F685" s="41"/>
      <c r="G685" s="44" t="s">
        <v>11</v>
      </c>
      <c r="H685" s="43"/>
      <c r="I685" s="39"/>
      <c r="J685" s="39"/>
      <c r="K685" s="39"/>
      <c r="L685" s="39"/>
      <c r="M685" s="1"/>
    </row>
    <row r="686" spans="1:13" ht="15" x14ac:dyDescent="0.4">
      <c r="A686" s="398" t="s">
        <v>881</v>
      </c>
      <c r="B686" s="144">
        <v>2021</v>
      </c>
      <c r="C686" s="1044" t="s">
        <v>73</v>
      </c>
      <c r="D686" s="39"/>
      <c r="E686" s="201"/>
      <c r="F686" s="41"/>
      <c r="G686" s="44" t="s">
        <v>11</v>
      </c>
      <c r="H686" s="43"/>
      <c r="I686" s="39"/>
      <c r="J686" s="39"/>
      <c r="K686" s="39"/>
      <c r="L686" s="39"/>
      <c r="M686" s="1"/>
    </row>
    <row r="687" spans="1:13" ht="15" x14ac:dyDescent="0.4">
      <c r="A687" s="398" t="s">
        <v>881</v>
      </c>
      <c r="B687" s="144">
        <v>2021</v>
      </c>
      <c r="C687" s="1044" t="s">
        <v>74</v>
      </c>
      <c r="D687" s="39"/>
      <c r="E687" s="201"/>
      <c r="F687" s="41"/>
      <c r="G687" s="44" t="s">
        <v>11</v>
      </c>
      <c r="H687" s="43"/>
      <c r="I687" s="39"/>
      <c r="J687" s="39"/>
      <c r="K687" s="39"/>
      <c r="L687" s="39"/>
      <c r="M687" s="1"/>
    </row>
    <row r="688" spans="1:13" ht="15" x14ac:dyDescent="0.4">
      <c r="A688" s="398" t="s">
        <v>881</v>
      </c>
      <c r="B688" s="144">
        <v>2021</v>
      </c>
      <c r="C688" s="1044" t="s">
        <v>75</v>
      </c>
      <c r="D688" s="39"/>
      <c r="E688" s="201"/>
      <c r="F688" s="41"/>
      <c r="G688" s="44" t="s">
        <v>11</v>
      </c>
      <c r="H688" s="43"/>
      <c r="I688" s="39"/>
      <c r="J688" s="39"/>
      <c r="K688" s="39"/>
      <c r="L688" s="39"/>
      <c r="M688" s="1"/>
    </row>
    <row r="689" spans="1:13" ht="15" x14ac:dyDescent="0.4">
      <c r="A689" s="398" t="s">
        <v>881</v>
      </c>
      <c r="B689" s="144">
        <v>2021</v>
      </c>
      <c r="C689" s="1044" t="s">
        <v>76</v>
      </c>
      <c r="D689" s="39"/>
      <c r="E689" s="201"/>
      <c r="F689" s="41"/>
      <c r="G689" s="44" t="s">
        <v>11</v>
      </c>
      <c r="H689" s="43"/>
      <c r="I689" s="39"/>
      <c r="J689" s="39"/>
      <c r="K689" s="39"/>
      <c r="L689" s="39"/>
      <c r="M689" s="1"/>
    </row>
    <row r="690" spans="1:13" ht="15" x14ac:dyDescent="0.4">
      <c r="A690" s="398" t="s">
        <v>881</v>
      </c>
      <c r="B690" s="144">
        <v>2021</v>
      </c>
      <c r="C690" s="1044" t="s">
        <v>77</v>
      </c>
      <c r="D690" s="39"/>
      <c r="E690" s="201"/>
      <c r="F690" s="41"/>
      <c r="G690" s="44" t="s">
        <v>11</v>
      </c>
      <c r="H690" s="43"/>
      <c r="I690" s="39"/>
      <c r="J690" s="39"/>
      <c r="K690" s="39"/>
      <c r="L690" s="39"/>
      <c r="M690" s="1"/>
    </row>
    <row r="691" spans="1:13" ht="15" x14ac:dyDescent="0.4">
      <c r="A691" s="398" t="s">
        <v>881</v>
      </c>
      <c r="B691" s="144">
        <v>2021</v>
      </c>
      <c r="C691" s="1044" t="s">
        <v>78</v>
      </c>
      <c r="D691" s="39"/>
      <c r="E691" s="201"/>
      <c r="F691" s="41"/>
      <c r="G691" s="44" t="s">
        <v>11</v>
      </c>
      <c r="H691" s="43"/>
      <c r="I691" s="39"/>
      <c r="J691" s="39"/>
      <c r="K691" s="39"/>
      <c r="L691" s="39"/>
      <c r="M691" s="1"/>
    </row>
    <row r="692" spans="1:13" ht="15" x14ac:dyDescent="0.4">
      <c r="A692" s="398" t="s">
        <v>881</v>
      </c>
      <c r="B692" s="144">
        <v>2021</v>
      </c>
      <c r="C692" s="1044" t="s">
        <v>79</v>
      </c>
      <c r="D692" s="39"/>
      <c r="E692" s="201"/>
      <c r="F692" s="41"/>
      <c r="G692" s="44" t="s">
        <v>11</v>
      </c>
      <c r="H692" s="43"/>
      <c r="I692" s="39"/>
      <c r="J692" s="39"/>
      <c r="K692" s="39"/>
      <c r="L692" s="39"/>
      <c r="M692" s="1"/>
    </row>
    <row r="693" spans="1:13" ht="15" x14ac:dyDescent="0.4">
      <c r="A693" s="398" t="s">
        <v>881</v>
      </c>
      <c r="B693" s="144">
        <v>2021</v>
      </c>
      <c r="C693" s="1044" t="s">
        <v>80</v>
      </c>
      <c r="D693" s="39"/>
      <c r="E693" s="201"/>
      <c r="F693" s="41"/>
      <c r="G693" s="44" t="s">
        <v>11</v>
      </c>
      <c r="H693" s="43"/>
      <c r="I693" s="39"/>
      <c r="J693" s="39"/>
      <c r="K693" s="39"/>
      <c r="L693" s="39"/>
      <c r="M693" s="1"/>
    </row>
    <row r="694" spans="1:13" ht="15" x14ac:dyDescent="0.4">
      <c r="A694" s="398" t="s">
        <v>881</v>
      </c>
      <c r="B694" s="144">
        <v>2021</v>
      </c>
      <c r="C694" s="1044" t="s">
        <v>82</v>
      </c>
      <c r="D694" s="39"/>
      <c r="E694" s="201"/>
      <c r="F694" s="41"/>
      <c r="G694" s="44" t="s">
        <v>11</v>
      </c>
      <c r="H694" s="43"/>
      <c r="I694" s="39"/>
      <c r="J694" s="39"/>
      <c r="K694" s="39"/>
      <c r="L694" s="39"/>
      <c r="M694" s="1"/>
    </row>
    <row r="695" spans="1:13" ht="15" x14ac:dyDescent="0.4">
      <c r="A695" s="398" t="s">
        <v>881</v>
      </c>
      <c r="B695" s="144">
        <v>2021</v>
      </c>
      <c r="C695" s="1044"/>
      <c r="D695" s="39"/>
      <c r="E695" s="201"/>
      <c r="F695" s="41"/>
      <c r="G695" s="44"/>
      <c r="H695" s="43"/>
      <c r="I695" s="39"/>
      <c r="J695" s="39"/>
      <c r="K695" s="39"/>
      <c r="L695" s="39"/>
      <c r="M695" s="1"/>
    </row>
    <row r="696" spans="1:13" ht="15" x14ac:dyDescent="0.4">
      <c r="A696" s="354" t="s">
        <v>1015</v>
      </c>
      <c r="B696" s="144">
        <v>2021</v>
      </c>
      <c r="C696" s="1047" t="s">
        <v>68</v>
      </c>
      <c r="D696" s="368"/>
      <c r="E696" s="368"/>
      <c r="F696" s="368"/>
      <c r="G696" s="369" t="s">
        <v>10</v>
      </c>
      <c r="H696" s="370">
        <f>13174474.914*0</f>
        <v>0</v>
      </c>
      <c r="I696" s="454">
        <v>0</v>
      </c>
      <c r="J696" s="370">
        <v>0</v>
      </c>
      <c r="K696" s="370">
        <v>0</v>
      </c>
      <c r="L696" s="368"/>
      <c r="M696" s="28"/>
    </row>
    <row r="697" spans="1:13" ht="15" x14ac:dyDescent="0.4">
      <c r="A697" s="354" t="s">
        <v>1015</v>
      </c>
      <c r="B697" s="144">
        <v>2021</v>
      </c>
      <c r="C697" s="322" t="s">
        <v>69</v>
      </c>
      <c r="D697" s="39"/>
      <c r="E697" s="39"/>
      <c r="F697" s="39"/>
      <c r="G697" s="44" t="s">
        <v>10</v>
      </c>
      <c r="H697" s="42">
        <v>0</v>
      </c>
      <c r="I697" s="384">
        <v>0</v>
      </c>
      <c r="J697" s="42">
        <v>0</v>
      </c>
      <c r="K697" s="42">
        <v>0</v>
      </c>
      <c r="L697" s="39"/>
      <c r="M697" s="28"/>
    </row>
    <row r="698" spans="1:13" ht="15" x14ac:dyDescent="0.4">
      <c r="A698" s="354" t="s">
        <v>1015</v>
      </c>
      <c r="B698" s="144">
        <v>2021</v>
      </c>
      <c r="C698" s="322" t="s">
        <v>70</v>
      </c>
      <c r="D698" s="39"/>
      <c r="E698" s="39"/>
      <c r="F698" s="39"/>
      <c r="G698" s="44" t="s">
        <v>10</v>
      </c>
      <c r="H698" s="42">
        <v>0</v>
      </c>
      <c r="I698" s="384">
        <v>0</v>
      </c>
      <c r="J698" s="42">
        <v>0</v>
      </c>
      <c r="K698" s="42">
        <v>0</v>
      </c>
      <c r="L698" s="39"/>
      <c r="M698" s="28"/>
    </row>
    <row r="699" spans="1:13" ht="15" x14ac:dyDescent="0.4">
      <c r="A699" s="354" t="s">
        <v>1015</v>
      </c>
      <c r="B699" s="144">
        <v>2021</v>
      </c>
      <c r="C699" s="322" t="s">
        <v>71</v>
      </c>
      <c r="D699" s="39"/>
      <c r="E699" s="39"/>
      <c r="F699" s="39"/>
      <c r="G699" s="44" t="s">
        <v>10</v>
      </c>
      <c r="H699" s="42">
        <f>9172733.94*0</f>
        <v>0</v>
      </c>
      <c r="I699" s="384">
        <v>0</v>
      </c>
      <c r="J699" s="42">
        <v>0</v>
      </c>
      <c r="K699" s="42">
        <v>0</v>
      </c>
      <c r="L699" s="39"/>
      <c r="M699" s="28"/>
    </row>
    <row r="700" spans="1:13" ht="15" x14ac:dyDescent="0.4">
      <c r="A700" s="354" t="s">
        <v>1015</v>
      </c>
      <c r="B700" s="144">
        <v>2021</v>
      </c>
      <c r="C700" s="322" t="s">
        <v>72</v>
      </c>
      <c r="D700" s="39"/>
      <c r="E700" s="39"/>
      <c r="F700" s="39"/>
      <c r="G700" s="44" t="s">
        <v>10</v>
      </c>
      <c r="H700" s="42">
        <v>0</v>
      </c>
      <c r="I700" s="384">
        <v>0</v>
      </c>
      <c r="J700" s="42">
        <v>0</v>
      </c>
      <c r="K700" s="42">
        <v>0</v>
      </c>
      <c r="L700" s="39"/>
      <c r="M700" s="28"/>
    </row>
    <row r="701" spans="1:13" ht="15" x14ac:dyDescent="0.4">
      <c r="A701" s="354" t="s">
        <v>1015</v>
      </c>
      <c r="B701" s="144">
        <v>2021</v>
      </c>
      <c r="C701" s="322" t="s">
        <v>73</v>
      </c>
      <c r="D701" s="39"/>
      <c r="E701" s="39"/>
      <c r="F701" s="39"/>
      <c r="G701" s="44" t="s">
        <v>10</v>
      </c>
      <c r="H701" s="42">
        <f>'[19]V. Informasi CSR_2021 .'!H699</f>
        <v>0</v>
      </c>
      <c r="I701" s="384">
        <v>0</v>
      </c>
      <c r="J701" s="42">
        <v>0</v>
      </c>
      <c r="K701" s="42">
        <v>0</v>
      </c>
      <c r="L701" s="39"/>
      <c r="M701" s="28"/>
    </row>
    <row r="702" spans="1:13" ht="15" x14ac:dyDescent="0.4">
      <c r="A702" s="354" t="s">
        <v>1015</v>
      </c>
      <c r="B702" s="144">
        <v>2021</v>
      </c>
      <c r="C702" s="322" t="s">
        <v>74</v>
      </c>
      <c r="D702" s="39"/>
      <c r="E702" s="39"/>
      <c r="F702" s="39"/>
      <c r="G702" s="44" t="s">
        <v>10</v>
      </c>
      <c r="H702" s="384">
        <v>0</v>
      </c>
      <c r="I702" s="330">
        <v>0</v>
      </c>
      <c r="J702" s="433">
        <v>0</v>
      </c>
      <c r="K702" s="39"/>
      <c r="L702" s="39"/>
      <c r="M702" s="28"/>
    </row>
    <row r="703" spans="1:13" ht="15" x14ac:dyDescent="0.4">
      <c r="A703" s="354" t="s">
        <v>1015</v>
      </c>
      <c r="B703" s="144">
        <v>2021</v>
      </c>
      <c r="C703" s="322" t="s">
        <v>75</v>
      </c>
      <c r="D703" s="39"/>
      <c r="E703" s="39"/>
      <c r="F703" s="39"/>
      <c r="G703" s="44" t="s">
        <v>10</v>
      </c>
      <c r="H703" s="384">
        <v>0</v>
      </c>
      <c r="I703" s="330">
        <v>0</v>
      </c>
      <c r="J703" s="433">
        <v>0</v>
      </c>
      <c r="K703" s="39"/>
      <c r="L703" s="39"/>
      <c r="M703" s="28"/>
    </row>
    <row r="704" spans="1:13" ht="15" x14ac:dyDescent="0.4">
      <c r="A704" s="354" t="s">
        <v>1015</v>
      </c>
      <c r="B704" s="144">
        <v>2021</v>
      </c>
      <c r="C704" s="322" t="s">
        <v>76</v>
      </c>
      <c r="D704" s="39"/>
      <c r="E704" s="39"/>
      <c r="F704" s="39"/>
      <c r="G704" s="44" t="s">
        <v>10</v>
      </c>
      <c r="H704" s="384">
        <v>0</v>
      </c>
      <c r="I704" s="330">
        <v>0</v>
      </c>
      <c r="J704" s="433">
        <v>0</v>
      </c>
      <c r="K704" s="39"/>
      <c r="L704" s="39"/>
      <c r="M704" s="28"/>
    </row>
    <row r="705" spans="1:13" ht="15" x14ac:dyDescent="0.4">
      <c r="A705" s="354" t="s">
        <v>1015</v>
      </c>
      <c r="B705" s="144">
        <v>2021</v>
      </c>
      <c r="C705" s="322" t="s">
        <v>77</v>
      </c>
      <c r="D705" s="39"/>
      <c r="E705" s="39"/>
      <c r="F705" s="41"/>
      <c r="G705" s="44" t="s">
        <v>10</v>
      </c>
      <c r="H705" s="384">
        <v>0</v>
      </c>
      <c r="I705" s="330">
        <v>0</v>
      </c>
      <c r="J705" s="433">
        <v>0</v>
      </c>
      <c r="K705" s="39"/>
      <c r="L705" s="39"/>
      <c r="M705" s="67"/>
    </row>
    <row r="706" spans="1:13" ht="15" x14ac:dyDescent="0.4">
      <c r="A706" s="354" t="s">
        <v>1015</v>
      </c>
      <c r="B706" s="144">
        <v>2021</v>
      </c>
      <c r="C706" s="322" t="s">
        <v>78</v>
      </c>
      <c r="D706" s="39"/>
      <c r="E706" s="40"/>
      <c r="F706" s="41"/>
      <c r="G706" s="44" t="s">
        <v>10</v>
      </c>
      <c r="H706" s="384">
        <v>87726296.949093461</v>
      </c>
      <c r="I706" s="44" t="s">
        <v>86</v>
      </c>
      <c r="J706" s="434">
        <v>10036668.508864447</v>
      </c>
      <c r="K706" s="44" t="s">
        <v>767</v>
      </c>
      <c r="L706" s="39"/>
      <c r="M706" s="67"/>
    </row>
    <row r="707" spans="1:13" ht="15" x14ac:dyDescent="0.4">
      <c r="A707" s="354" t="s">
        <v>1015</v>
      </c>
      <c r="B707" s="144">
        <v>2021</v>
      </c>
      <c r="C707" s="322" t="s">
        <v>79</v>
      </c>
      <c r="D707" s="39"/>
      <c r="E707" s="40"/>
      <c r="F707" s="41"/>
      <c r="G707" s="44" t="s">
        <v>10</v>
      </c>
      <c r="H707" s="384" t="s">
        <v>67</v>
      </c>
      <c r="I707" s="44" t="s">
        <v>67</v>
      </c>
      <c r="J707" s="435" t="s">
        <v>67</v>
      </c>
      <c r="K707" s="44"/>
      <c r="L707" s="39"/>
      <c r="M707" s="67"/>
    </row>
    <row r="708" spans="1:13" ht="15" x14ac:dyDescent="0.4">
      <c r="A708" s="354" t="s">
        <v>1015</v>
      </c>
      <c r="B708" s="144">
        <v>2021</v>
      </c>
      <c r="C708" s="322" t="s">
        <v>80</v>
      </c>
      <c r="D708" s="39"/>
      <c r="E708" s="40"/>
      <c r="F708" s="41"/>
      <c r="G708" s="44" t="s">
        <v>10</v>
      </c>
      <c r="H708" s="384">
        <v>13492713</v>
      </c>
      <c r="I708" s="44" t="s">
        <v>86</v>
      </c>
      <c r="J708" s="435">
        <v>1858516.4719363642</v>
      </c>
      <c r="K708" s="44" t="s">
        <v>767</v>
      </c>
      <c r="L708" s="39"/>
      <c r="M708" s="67"/>
    </row>
    <row r="709" spans="1:13" ht="15" x14ac:dyDescent="0.4">
      <c r="A709" s="354" t="s">
        <v>1015</v>
      </c>
      <c r="B709" s="144">
        <v>2021</v>
      </c>
      <c r="C709" s="322" t="s">
        <v>81</v>
      </c>
      <c r="D709" s="39"/>
      <c r="E709" s="40"/>
      <c r="F709" s="41"/>
      <c r="G709" s="44" t="s">
        <v>10</v>
      </c>
      <c r="H709" s="384" t="s">
        <v>67</v>
      </c>
      <c r="I709" s="330">
        <v>0</v>
      </c>
      <c r="J709" s="330">
        <v>0</v>
      </c>
      <c r="K709" s="39"/>
      <c r="L709" s="39"/>
      <c r="M709" s="67"/>
    </row>
    <row r="710" spans="1:13" ht="15" x14ac:dyDescent="0.4">
      <c r="A710" s="354" t="s">
        <v>1015</v>
      </c>
      <c r="B710" s="144">
        <v>2021</v>
      </c>
      <c r="C710" s="1048" t="s">
        <v>68</v>
      </c>
      <c r="D710" s="39"/>
      <c r="E710" s="201"/>
      <c r="F710" s="41"/>
      <c r="G710" s="44" t="s">
        <v>11</v>
      </c>
      <c r="H710" s="43">
        <v>189020482907</v>
      </c>
      <c r="I710" s="384" t="s">
        <v>66</v>
      </c>
      <c r="J710" s="42">
        <v>0</v>
      </c>
      <c r="K710" s="42">
        <v>0</v>
      </c>
      <c r="L710" s="39"/>
      <c r="M710" s="67"/>
    </row>
    <row r="711" spans="1:13" ht="15" x14ac:dyDescent="0.4">
      <c r="A711" s="354" t="s">
        <v>1015</v>
      </c>
      <c r="B711" s="144">
        <v>2021</v>
      </c>
      <c r="C711" s="322" t="s">
        <v>69</v>
      </c>
      <c r="D711" s="39"/>
      <c r="E711" s="201"/>
      <c r="F711" s="41"/>
      <c r="G711" s="44" t="s">
        <v>11</v>
      </c>
      <c r="H711" s="42">
        <v>0</v>
      </c>
      <c r="I711" s="384">
        <v>0</v>
      </c>
      <c r="J711" s="42">
        <v>0</v>
      </c>
      <c r="K711" s="42">
        <v>0</v>
      </c>
      <c r="L711" s="39"/>
      <c r="M711" s="67"/>
    </row>
    <row r="712" spans="1:13" ht="15" x14ac:dyDescent="0.4">
      <c r="A712" s="354" t="s">
        <v>1015</v>
      </c>
      <c r="B712" s="144">
        <v>2021</v>
      </c>
      <c r="C712" s="322" t="s">
        <v>70</v>
      </c>
      <c r="D712" s="39"/>
      <c r="E712" s="201"/>
      <c r="F712" s="41"/>
      <c r="G712" s="44" t="s">
        <v>11</v>
      </c>
      <c r="H712" s="43"/>
      <c r="I712" s="384">
        <v>0</v>
      </c>
      <c r="J712" s="42">
        <v>0</v>
      </c>
      <c r="K712" s="42">
        <v>0</v>
      </c>
      <c r="L712" s="39"/>
      <c r="M712" s="67"/>
    </row>
    <row r="713" spans="1:13" ht="15" x14ac:dyDescent="0.4">
      <c r="A713" s="354" t="s">
        <v>1015</v>
      </c>
      <c r="B713" s="144">
        <v>2021</v>
      </c>
      <c r="C713" s="322" t="s">
        <v>71</v>
      </c>
      <c r="D713" s="39"/>
      <c r="E713" s="201"/>
      <c r="F713" s="41"/>
      <c r="G713" s="44" t="s">
        <v>11</v>
      </c>
      <c r="H713" s="43">
        <v>131862434853</v>
      </c>
      <c r="I713" s="384" t="s">
        <v>66</v>
      </c>
      <c r="J713" s="42">
        <v>0</v>
      </c>
      <c r="K713" s="42">
        <v>0</v>
      </c>
      <c r="L713" s="39"/>
      <c r="M713" s="67"/>
    </row>
    <row r="714" spans="1:13" ht="15" x14ac:dyDescent="0.4">
      <c r="A714" s="354" t="s">
        <v>1015</v>
      </c>
      <c r="B714" s="144">
        <v>2021</v>
      </c>
      <c r="C714" s="322" t="s">
        <v>72</v>
      </c>
      <c r="D714" s="39"/>
      <c r="E714" s="201"/>
      <c r="F714" s="41"/>
      <c r="G714" s="44" t="s">
        <v>11</v>
      </c>
      <c r="H714" s="43"/>
      <c r="I714" s="384">
        <v>0</v>
      </c>
      <c r="J714" s="42">
        <v>0</v>
      </c>
      <c r="K714" s="42">
        <v>0</v>
      </c>
      <c r="L714" s="39"/>
      <c r="M714" s="67"/>
    </row>
    <row r="715" spans="1:13" ht="15" x14ac:dyDescent="0.4">
      <c r="A715" s="354" t="s">
        <v>1015</v>
      </c>
      <c r="B715" s="144">
        <v>2021</v>
      </c>
      <c r="C715" s="322" t="s">
        <v>73</v>
      </c>
      <c r="D715" s="39"/>
      <c r="E715" s="201"/>
      <c r="F715" s="41"/>
      <c r="G715" s="44" t="s">
        <v>11</v>
      </c>
      <c r="H715" s="43">
        <f>'[19]V. Informasi CSR_2021 .'!I699</f>
        <v>0</v>
      </c>
      <c r="I715" s="384" t="s">
        <v>86</v>
      </c>
      <c r="J715" s="42">
        <v>0</v>
      </c>
      <c r="K715" s="42">
        <v>0</v>
      </c>
      <c r="L715" s="39"/>
      <c r="M715" s="67"/>
    </row>
    <row r="716" spans="1:13" ht="15" x14ac:dyDescent="0.4">
      <c r="A716" s="354" t="s">
        <v>1015</v>
      </c>
      <c r="B716" s="144">
        <v>2021</v>
      </c>
      <c r="C716" s="322" t="s">
        <v>74</v>
      </c>
      <c r="D716" s="39"/>
      <c r="E716" s="201"/>
      <c r="F716" s="41"/>
      <c r="G716" s="44" t="s">
        <v>11</v>
      </c>
      <c r="H716" s="42">
        <v>0</v>
      </c>
      <c r="I716" s="384">
        <v>0</v>
      </c>
      <c r="J716" s="42">
        <v>0</v>
      </c>
      <c r="K716" s="42">
        <v>0</v>
      </c>
      <c r="L716" s="39"/>
      <c r="M716" s="67"/>
    </row>
    <row r="717" spans="1:13" ht="15" x14ac:dyDescent="0.4">
      <c r="A717" s="354" t="s">
        <v>1015</v>
      </c>
      <c r="B717" s="144">
        <v>2021</v>
      </c>
      <c r="C717" s="322" t="s">
        <v>75</v>
      </c>
      <c r="D717" s="39"/>
      <c r="E717" s="201"/>
      <c r="F717" s="41"/>
      <c r="G717" s="44" t="s">
        <v>11</v>
      </c>
      <c r="H717" s="42">
        <v>0</v>
      </c>
      <c r="I717" s="384">
        <v>0</v>
      </c>
      <c r="J717" s="42">
        <v>0</v>
      </c>
      <c r="K717" s="42">
        <v>0</v>
      </c>
      <c r="L717" s="39"/>
      <c r="M717" s="67"/>
    </row>
    <row r="718" spans="1:13" ht="15" x14ac:dyDescent="0.4">
      <c r="A718" s="354" t="s">
        <v>1015</v>
      </c>
      <c r="B718" s="144">
        <v>2021</v>
      </c>
      <c r="C718" s="322" t="s">
        <v>76</v>
      </c>
      <c r="D718" s="39"/>
      <c r="E718" s="201"/>
      <c r="F718" s="41"/>
      <c r="G718" s="44" t="s">
        <v>11</v>
      </c>
      <c r="H718" s="42">
        <v>0</v>
      </c>
      <c r="I718" s="384">
        <v>0</v>
      </c>
      <c r="J718" s="42">
        <v>0</v>
      </c>
      <c r="K718" s="42">
        <v>0</v>
      </c>
      <c r="L718" s="39"/>
      <c r="M718" s="67"/>
    </row>
    <row r="719" spans="1:13" ht="15" x14ac:dyDescent="0.4">
      <c r="A719" s="354" t="s">
        <v>1015</v>
      </c>
      <c r="B719" s="144">
        <v>2021</v>
      </c>
      <c r="C719" s="322" t="s">
        <v>77</v>
      </c>
      <c r="D719" s="39"/>
      <c r="E719" s="201"/>
      <c r="F719" s="41"/>
      <c r="G719" s="44" t="s">
        <v>11</v>
      </c>
      <c r="H719" s="42">
        <v>0</v>
      </c>
      <c r="I719" s="384">
        <v>0</v>
      </c>
      <c r="J719" s="42">
        <v>0</v>
      </c>
      <c r="K719" s="42">
        <v>0</v>
      </c>
      <c r="L719" s="39"/>
      <c r="M719" s="67"/>
    </row>
    <row r="720" spans="1:13" ht="15" x14ac:dyDescent="0.4">
      <c r="A720" s="354" t="s">
        <v>1015</v>
      </c>
      <c r="B720" s="144">
        <v>2021</v>
      </c>
      <c r="C720" s="322" t="s">
        <v>78</v>
      </c>
      <c r="D720" s="39"/>
      <c r="E720" s="201"/>
      <c r="F720" s="41"/>
      <c r="G720" s="44" t="s">
        <v>11</v>
      </c>
      <c r="H720" s="42">
        <v>0</v>
      </c>
      <c r="I720" s="384">
        <v>0</v>
      </c>
      <c r="J720" s="42">
        <v>0</v>
      </c>
      <c r="K720" s="42">
        <v>0</v>
      </c>
      <c r="L720" s="39"/>
      <c r="M720" s="67"/>
    </row>
    <row r="721" spans="1:13" ht="15" x14ac:dyDescent="0.4">
      <c r="A721" s="354" t="s">
        <v>1015</v>
      </c>
      <c r="B721" s="144">
        <v>2021</v>
      </c>
      <c r="C721" s="322" t="s">
        <v>79</v>
      </c>
      <c r="D721" s="39"/>
      <c r="E721" s="201"/>
      <c r="F721" s="41"/>
      <c r="G721" s="44" t="s">
        <v>11</v>
      </c>
      <c r="H721" s="42">
        <v>0</v>
      </c>
      <c r="I721" s="384">
        <v>0</v>
      </c>
      <c r="J721" s="42">
        <v>0</v>
      </c>
      <c r="K721" s="42">
        <v>0</v>
      </c>
      <c r="L721" s="39"/>
      <c r="M721" s="67"/>
    </row>
    <row r="722" spans="1:13" ht="15" x14ac:dyDescent="0.4">
      <c r="A722" s="354" t="s">
        <v>1015</v>
      </c>
      <c r="B722" s="144">
        <v>2021</v>
      </c>
      <c r="C722" s="322" t="s">
        <v>80</v>
      </c>
      <c r="D722" s="39"/>
      <c r="E722" s="201"/>
      <c r="F722" s="41"/>
      <c r="G722" s="44" t="s">
        <v>11</v>
      </c>
      <c r="H722" s="42">
        <v>0</v>
      </c>
      <c r="I722" s="384">
        <v>0</v>
      </c>
      <c r="J722" s="42">
        <v>0</v>
      </c>
      <c r="K722" s="42">
        <v>0</v>
      </c>
      <c r="L722" s="39"/>
      <c r="M722" s="68"/>
    </row>
    <row r="723" spans="1:13" ht="15" x14ac:dyDescent="0.4">
      <c r="A723" s="354" t="s">
        <v>1015</v>
      </c>
      <c r="B723" s="144">
        <v>2021</v>
      </c>
      <c r="C723" s="322" t="s">
        <v>82</v>
      </c>
      <c r="D723" s="39"/>
      <c r="E723" s="201"/>
      <c r="F723" s="41"/>
      <c r="G723" s="44" t="s">
        <v>11</v>
      </c>
      <c r="H723" s="42">
        <v>0</v>
      </c>
      <c r="I723" s="384">
        <v>0</v>
      </c>
      <c r="J723" s="42">
        <v>0</v>
      </c>
      <c r="K723" s="42">
        <v>0</v>
      </c>
      <c r="L723" s="39"/>
      <c r="M723" s="68"/>
    </row>
    <row r="724" spans="1:13" ht="15" x14ac:dyDescent="0.4">
      <c r="A724" s="354" t="s">
        <v>1015</v>
      </c>
      <c r="B724" s="144">
        <v>2021</v>
      </c>
      <c r="C724" s="322"/>
      <c r="D724" s="39"/>
      <c r="E724" s="201"/>
      <c r="F724" s="41"/>
      <c r="G724" s="44"/>
      <c r="H724" s="42"/>
      <c r="I724" s="384"/>
      <c r="J724" s="42"/>
      <c r="K724" s="42"/>
      <c r="L724" s="39"/>
      <c r="M724" s="68"/>
    </row>
    <row r="725" spans="1:13" ht="15" x14ac:dyDescent="0.4">
      <c r="A725" s="354" t="s">
        <v>1068</v>
      </c>
      <c r="B725" s="144">
        <v>2021</v>
      </c>
      <c r="C725" s="1047" t="s">
        <v>68</v>
      </c>
      <c r="D725" s="368"/>
      <c r="E725" s="368"/>
      <c r="F725" s="368"/>
      <c r="G725" s="369" t="s">
        <v>10</v>
      </c>
      <c r="H725" s="453">
        <f>299332.56*0</f>
        <v>0</v>
      </c>
      <c r="I725" s="455">
        <v>0</v>
      </c>
      <c r="J725" s="453">
        <v>0</v>
      </c>
      <c r="K725" s="455">
        <v>0</v>
      </c>
      <c r="L725" s="453">
        <v>0</v>
      </c>
      <c r="M725" s="68"/>
    </row>
    <row r="726" spans="1:13" ht="15" x14ac:dyDescent="0.4">
      <c r="A726" s="354" t="s">
        <v>1068</v>
      </c>
      <c r="B726" s="144">
        <v>2021</v>
      </c>
      <c r="C726" s="322" t="s">
        <v>69</v>
      </c>
      <c r="D726" s="39"/>
      <c r="E726" s="39"/>
      <c r="F726" s="39"/>
      <c r="G726" s="44" t="s">
        <v>10</v>
      </c>
      <c r="H726" s="201">
        <v>0</v>
      </c>
      <c r="I726" s="330">
        <v>0</v>
      </c>
      <c r="J726" s="201">
        <v>0</v>
      </c>
      <c r="K726" s="330">
        <v>0</v>
      </c>
      <c r="L726" s="201">
        <v>0</v>
      </c>
      <c r="M726" s="68"/>
    </row>
    <row r="727" spans="1:13" ht="15" x14ac:dyDescent="0.4">
      <c r="A727" s="354" t="s">
        <v>1068</v>
      </c>
      <c r="B727" s="144">
        <v>2021</v>
      </c>
      <c r="C727" s="322" t="s">
        <v>70</v>
      </c>
      <c r="D727" s="39"/>
      <c r="E727" s="39"/>
      <c r="F727" s="39"/>
      <c r="G727" s="44" t="s">
        <v>10</v>
      </c>
      <c r="H727" s="42">
        <f>30029341.58*0</f>
        <v>0</v>
      </c>
      <c r="I727" s="330">
        <v>0</v>
      </c>
      <c r="J727" s="201">
        <v>0</v>
      </c>
      <c r="K727" s="330">
        <v>0</v>
      </c>
      <c r="L727" s="201">
        <v>0</v>
      </c>
      <c r="M727" s="68"/>
    </row>
    <row r="728" spans="1:13" ht="15" x14ac:dyDescent="0.4">
      <c r="A728" s="354" t="s">
        <v>1068</v>
      </c>
      <c r="B728" s="144">
        <v>2021</v>
      </c>
      <c r="C728" s="322" t="s">
        <v>71</v>
      </c>
      <c r="D728" s="39"/>
      <c r="E728" s="39"/>
      <c r="F728" s="39"/>
      <c r="G728" s="44" t="s">
        <v>10</v>
      </c>
      <c r="H728" s="42">
        <f>4552975.05*0</f>
        <v>0</v>
      </c>
      <c r="I728" s="330">
        <v>0</v>
      </c>
      <c r="J728" s="201">
        <v>0</v>
      </c>
      <c r="K728" s="330">
        <v>0</v>
      </c>
      <c r="L728" s="201">
        <v>0</v>
      </c>
      <c r="M728" s="68"/>
    </row>
    <row r="729" spans="1:13" ht="15" x14ac:dyDescent="0.4">
      <c r="A729" s="354" t="s">
        <v>1068</v>
      </c>
      <c r="B729" s="144">
        <v>2021</v>
      </c>
      <c r="C729" s="322" t="s">
        <v>72</v>
      </c>
      <c r="D729" s="39"/>
      <c r="E729" s="39"/>
      <c r="F729" s="39"/>
      <c r="G729" s="44" t="s">
        <v>10</v>
      </c>
      <c r="H729" s="201">
        <v>0</v>
      </c>
      <c r="I729" s="330">
        <v>0</v>
      </c>
      <c r="J729" s="201">
        <v>0</v>
      </c>
      <c r="K729" s="330">
        <v>0</v>
      </c>
      <c r="L729" s="201">
        <v>0</v>
      </c>
      <c r="M729" s="68"/>
    </row>
    <row r="730" spans="1:13" ht="15" x14ac:dyDescent="0.4">
      <c r="A730" s="354" t="s">
        <v>1068</v>
      </c>
      <c r="B730" s="144">
        <v>2021</v>
      </c>
      <c r="C730" s="322" t="s">
        <v>73</v>
      </c>
      <c r="D730" s="39"/>
      <c r="E730" s="39"/>
      <c r="F730" s="39"/>
      <c r="G730" s="44" t="s">
        <v>10</v>
      </c>
      <c r="H730" s="42"/>
      <c r="I730" s="384"/>
      <c r="J730" s="42"/>
      <c r="K730" s="330">
        <v>0</v>
      </c>
      <c r="L730" s="201">
        <v>0</v>
      </c>
      <c r="M730" s="68"/>
    </row>
    <row r="731" spans="1:13" ht="15" x14ac:dyDescent="0.4">
      <c r="A731" s="354" t="s">
        <v>1068</v>
      </c>
      <c r="B731" s="144">
        <v>2021</v>
      </c>
      <c r="C731" s="322" t="s">
        <v>74</v>
      </c>
      <c r="D731" s="39"/>
      <c r="E731" s="39"/>
      <c r="F731" s="39"/>
      <c r="G731" s="44" t="s">
        <v>10</v>
      </c>
      <c r="H731" s="42">
        <v>15961043.41</v>
      </c>
      <c r="I731" s="384" t="s">
        <v>66</v>
      </c>
      <c r="J731" s="42"/>
      <c r="K731" s="330">
        <v>0</v>
      </c>
      <c r="L731" s="201">
        <v>0</v>
      </c>
      <c r="M731" s="68"/>
    </row>
    <row r="732" spans="1:13" ht="15" x14ac:dyDescent="0.4">
      <c r="A732" s="354" t="s">
        <v>1068</v>
      </c>
      <c r="B732" s="144">
        <v>2021</v>
      </c>
      <c r="C732" s="322" t="s">
        <v>75</v>
      </c>
      <c r="D732" s="39"/>
      <c r="E732" s="39"/>
      <c r="F732" s="39"/>
      <c r="G732" s="44" t="s">
        <v>10</v>
      </c>
      <c r="H732" s="42"/>
      <c r="I732" s="384"/>
      <c r="J732" s="42"/>
      <c r="K732" s="330">
        <v>0</v>
      </c>
      <c r="L732" s="201">
        <v>0</v>
      </c>
      <c r="M732" s="68"/>
    </row>
    <row r="733" spans="1:13" ht="15" x14ac:dyDescent="0.4">
      <c r="A733" s="354" t="s">
        <v>1068</v>
      </c>
      <c r="B733" s="144">
        <v>2021</v>
      </c>
      <c r="C733" s="322" t="s">
        <v>76</v>
      </c>
      <c r="D733" s="39"/>
      <c r="E733" s="39"/>
      <c r="F733" s="39"/>
      <c r="G733" s="44" t="s">
        <v>10</v>
      </c>
      <c r="H733" s="42">
        <v>250000</v>
      </c>
      <c r="I733" s="384" t="s">
        <v>66</v>
      </c>
      <c r="J733" s="42"/>
      <c r="K733" s="330">
        <v>0</v>
      </c>
      <c r="L733" s="201">
        <v>0</v>
      </c>
      <c r="M733" s="68"/>
    </row>
    <row r="734" spans="1:13" ht="15" x14ac:dyDescent="0.4">
      <c r="A734" s="354" t="s">
        <v>1068</v>
      </c>
      <c r="B734" s="144">
        <v>2021</v>
      </c>
      <c r="C734" s="322" t="s">
        <v>77</v>
      </c>
      <c r="D734" s="39"/>
      <c r="E734" s="39"/>
      <c r="F734" s="41"/>
      <c r="G734" s="44" t="s">
        <v>10</v>
      </c>
      <c r="H734" s="42">
        <v>1510609.98</v>
      </c>
      <c r="I734" s="44" t="s">
        <v>86</v>
      </c>
      <c r="J734" s="452">
        <v>20284</v>
      </c>
      <c r="K734" s="44" t="s">
        <v>156</v>
      </c>
      <c r="L734" s="39"/>
      <c r="M734" s="68"/>
    </row>
    <row r="735" spans="1:13" ht="15" x14ac:dyDescent="0.4">
      <c r="A735" s="354" t="s">
        <v>1068</v>
      </c>
      <c r="B735" s="144">
        <v>2021</v>
      </c>
      <c r="C735" s="322" t="s">
        <v>78</v>
      </c>
      <c r="D735" s="39"/>
      <c r="E735" s="40"/>
      <c r="F735" s="41"/>
      <c r="G735" s="44" t="s">
        <v>10</v>
      </c>
      <c r="H735" s="42">
        <v>29256689.392089695</v>
      </c>
      <c r="I735" s="44" t="s">
        <v>86</v>
      </c>
      <c r="J735" s="274">
        <v>4137471.1674147025</v>
      </c>
      <c r="K735" s="44" t="s">
        <v>767</v>
      </c>
      <c r="L735" s="39"/>
      <c r="M735" s="68"/>
    </row>
    <row r="736" spans="1:13" ht="15" x14ac:dyDescent="0.4">
      <c r="A736" s="354" t="s">
        <v>1068</v>
      </c>
      <c r="B736" s="144">
        <v>2021</v>
      </c>
      <c r="C736" s="322" t="s">
        <v>79</v>
      </c>
      <c r="D736" s="39"/>
      <c r="E736" s="40"/>
      <c r="F736" s="41"/>
      <c r="G736" s="44" t="s">
        <v>10</v>
      </c>
      <c r="H736" s="42">
        <v>296353.63839669584</v>
      </c>
      <c r="I736" s="44" t="s">
        <v>86</v>
      </c>
      <c r="J736" s="452">
        <v>4294.6624999999767</v>
      </c>
      <c r="K736" s="44" t="s">
        <v>156</v>
      </c>
      <c r="L736" s="39"/>
      <c r="M736" s="68"/>
    </row>
    <row r="737" spans="1:13" ht="15" x14ac:dyDescent="0.4">
      <c r="A737" s="354" t="s">
        <v>1068</v>
      </c>
      <c r="B737" s="144">
        <v>2021</v>
      </c>
      <c r="C737" s="322" t="s">
        <v>80</v>
      </c>
      <c r="D737" s="39"/>
      <c r="E737" s="40"/>
      <c r="F737" s="41"/>
      <c r="G737" s="44" t="s">
        <v>10</v>
      </c>
      <c r="H737" s="42">
        <v>313830.77645456791</v>
      </c>
      <c r="I737" s="44" t="s">
        <v>86</v>
      </c>
      <c r="J737" s="452">
        <v>36006.107092782855</v>
      </c>
      <c r="K737" s="44" t="s">
        <v>767</v>
      </c>
      <c r="L737" s="39"/>
      <c r="M737" s="68"/>
    </row>
    <row r="738" spans="1:13" ht="15" x14ac:dyDescent="0.4">
      <c r="A738" s="354" t="s">
        <v>1068</v>
      </c>
      <c r="B738" s="144">
        <v>2021</v>
      </c>
      <c r="C738" s="322" t="s">
        <v>81</v>
      </c>
      <c r="D738" s="39"/>
      <c r="E738" s="40"/>
      <c r="F738" s="41"/>
      <c r="G738" s="44" t="s">
        <v>10</v>
      </c>
      <c r="H738" s="384" t="s">
        <v>67</v>
      </c>
      <c r="I738" s="384"/>
      <c r="J738" s="42"/>
      <c r="K738" s="44"/>
      <c r="L738" s="39"/>
      <c r="M738" s="68"/>
    </row>
    <row r="739" spans="1:13" ht="15" x14ac:dyDescent="0.4">
      <c r="A739" s="354" t="s">
        <v>1068</v>
      </c>
      <c r="B739" s="144">
        <v>2021</v>
      </c>
      <c r="C739" s="1048" t="s">
        <v>68</v>
      </c>
      <c r="D739" s="39"/>
      <c r="E739" s="201"/>
      <c r="F739" s="41"/>
      <c r="G739" s="44" t="s">
        <v>11</v>
      </c>
      <c r="H739" s="43">
        <v>4319668173</v>
      </c>
      <c r="I739" s="330" t="s">
        <v>66</v>
      </c>
      <c r="J739" s="201">
        <v>0</v>
      </c>
      <c r="K739" s="330">
        <v>0</v>
      </c>
      <c r="L739" s="201">
        <v>0</v>
      </c>
      <c r="M739" s="68"/>
    </row>
    <row r="740" spans="1:13" ht="15" x14ac:dyDescent="0.4">
      <c r="A740" s="354" t="s">
        <v>1068</v>
      </c>
      <c r="B740" s="144">
        <v>2021</v>
      </c>
      <c r="C740" s="322" t="s">
        <v>69</v>
      </c>
      <c r="D740" s="39"/>
      <c r="E740" s="201"/>
      <c r="F740" s="41"/>
      <c r="G740" s="44" t="s">
        <v>11</v>
      </c>
      <c r="H740" s="43"/>
      <c r="I740" s="330">
        <v>0</v>
      </c>
      <c r="J740" s="201">
        <v>0</v>
      </c>
      <c r="K740" s="330">
        <v>0</v>
      </c>
      <c r="L740" s="201">
        <v>0</v>
      </c>
      <c r="M740" s="68"/>
    </row>
    <row r="741" spans="1:13" ht="15" x14ac:dyDescent="0.4">
      <c r="A741" s="354" t="s">
        <v>1068</v>
      </c>
      <c r="B741" s="144">
        <v>2021</v>
      </c>
      <c r="C741" s="322" t="s">
        <v>70</v>
      </c>
      <c r="D741" s="39"/>
      <c r="E741" s="201"/>
      <c r="F741" s="41"/>
      <c r="G741" s="44" t="s">
        <v>11</v>
      </c>
      <c r="H741" s="43">
        <v>159676098369</v>
      </c>
      <c r="I741" s="330" t="s">
        <v>66</v>
      </c>
      <c r="J741" s="201">
        <v>0</v>
      </c>
      <c r="K741" s="330">
        <v>0</v>
      </c>
      <c r="L741" s="201">
        <v>0</v>
      </c>
      <c r="M741" s="68"/>
    </row>
    <row r="742" spans="1:13" ht="15" x14ac:dyDescent="0.4">
      <c r="A742" s="354" t="s">
        <v>1068</v>
      </c>
      <c r="B742" s="144">
        <v>2021</v>
      </c>
      <c r="C742" s="322" t="s">
        <v>71</v>
      </c>
      <c r="D742" s="39"/>
      <c r="E742" s="201"/>
      <c r="F742" s="41"/>
      <c r="G742" s="44" t="s">
        <v>11</v>
      </c>
      <c r="H742" s="43">
        <v>65228803606</v>
      </c>
      <c r="I742" s="330" t="s">
        <v>66</v>
      </c>
      <c r="J742" s="201">
        <v>0</v>
      </c>
      <c r="K742" s="330">
        <v>0</v>
      </c>
      <c r="L742" s="201">
        <v>0</v>
      </c>
      <c r="M742" s="68"/>
    </row>
    <row r="743" spans="1:13" ht="15" x14ac:dyDescent="0.4">
      <c r="A743" s="354" t="s">
        <v>1068</v>
      </c>
      <c r="B743" s="144">
        <v>2021</v>
      </c>
      <c r="C743" s="322" t="s">
        <v>72</v>
      </c>
      <c r="D743" s="39"/>
      <c r="E743" s="201"/>
      <c r="F743" s="41"/>
      <c r="G743" s="44" t="s">
        <v>11</v>
      </c>
      <c r="H743" s="43"/>
      <c r="I743" s="330">
        <v>0</v>
      </c>
      <c r="J743" s="201">
        <v>0</v>
      </c>
      <c r="K743" s="330">
        <v>0</v>
      </c>
      <c r="L743" s="201">
        <v>0</v>
      </c>
      <c r="M743" s="68"/>
    </row>
    <row r="744" spans="1:13" ht="15" x14ac:dyDescent="0.4">
      <c r="A744" s="354" t="s">
        <v>1068</v>
      </c>
      <c r="B744" s="144">
        <v>2021</v>
      </c>
      <c r="C744" s="322" t="s">
        <v>73</v>
      </c>
      <c r="D744" s="39"/>
      <c r="E744" s="201"/>
      <c r="F744" s="41"/>
      <c r="G744" s="44" t="s">
        <v>11</v>
      </c>
      <c r="H744" s="43">
        <f>'[20]V. b. Informasi CSR_2021'!H734+'[20]V. b. Informasi CSR_2021'!I734</f>
        <v>0</v>
      </c>
      <c r="I744" s="44" t="s">
        <v>86</v>
      </c>
      <c r="J744" s="452"/>
      <c r="K744" s="44"/>
      <c r="L744" s="39"/>
      <c r="M744" s="68"/>
    </row>
    <row r="745" spans="1:13" ht="15" x14ac:dyDescent="0.4">
      <c r="A745" s="354" t="s">
        <v>1068</v>
      </c>
      <c r="B745" s="144">
        <v>2021</v>
      </c>
      <c r="C745" s="322" t="s">
        <v>74</v>
      </c>
      <c r="D745" s="39"/>
      <c r="E745" s="201"/>
      <c r="F745" s="41"/>
      <c r="G745" s="44" t="s">
        <v>11</v>
      </c>
      <c r="H745" s="384" t="s">
        <v>67</v>
      </c>
      <c r="I745" s="330">
        <v>0</v>
      </c>
      <c r="J745" s="201">
        <v>0</v>
      </c>
      <c r="K745" s="330">
        <v>0</v>
      </c>
      <c r="L745" s="201">
        <v>0</v>
      </c>
      <c r="M745" s="68"/>
    </row>
    <row r="746" spans="1:13" ht="15" x14ac:dyDescent="0.4">
      <c r="A746" s="354" t="s">
        <v>1068</v>
      </c>
      <c r="B746" s="144">
        <v>2021</v>
      </c>
      <c r="C746" s="322" t="s">
        <v>75</v>
      </c>
      <c r="D746" s="39"/>
      <c r="E746" s="201"/>
      <c r="F746" s="41"/>
      <c r="G746" s="44" t="s">
        <v>11</v>
      </c>
      <c r="H746" s="384" t="s">
        <v>67</v>
      </c>
      <c r="I746" s="330">
        <v>0</v>
      </c>
      <c r="J746" s="201">
        <v>0</v>
      </c>
      <c r="K746" s="330">
        <v>0</v>
      </c>
      <c r="L746" s="201">
        <v>0</v>
      </c>
      <c r="M746" s="68"/>
    </row>
    <row r="747" spans="1:13" ht="15" x14ac:dyDescent="0.4">
      <c r="A747" s="354" t="s">
        <v>1068</v>
      </c>
      <c r="B747" s="144">
        <v>2021</v>
      </c>
      <c r="C747" s="322" t="s">
        <v>76</v>
      </c>
      <c r="D747" s="39"/>
      <c r="E747" s="201"/>
      <c r="F747" s="41"/>
      <c r="G747" s="44" t="s">
        <v>11</v>
      </c>
      <c r="H747" s="384" t="s">
        <v>67</v>
      </c>
      <c r="I747" s="330">
        <v>0</v>
      </c>
      <c r="J747" s="201">
        <v>0</v>
      </c>
      <c r="K747" s="330">
        <v>0</v>
      </c>
      <c r="L747" s="201">
        <v>0</v>
      </c>
      <c r="M747" s="68"/>
    </row>
    <row r="748" spans="1:13" ht="15" x14ac:dyDescent="0.4">
      <c r="A748" s="354" t="s">
        <v>1068</v>
      </c>
      <c r="B748" s="144">
        <v>2021</v>
      </c>
      <c r="C748" s="322" t="s">
        <v>77</v>
      </c>
      <c r="D748" s="39"/>
      <c r="E748" s="201"/>
      <c r="F748" s="41"/>
      <c r="G748" s="44" t="s">
        <v>11</v>
      </c>
      <c r="H748" s="384" t="s">
        <v>67</v>
      </c>
      <c r="I748" s="330">
        <v>0</v>
      </c>
      <c r="J748" s="201">
        <v>0</v>
      </c>
      <c r="K748" s="330">
        <v>0</v>
      </c>
      <c r="L748" s="201">
        <v>0</v>
      </c>
      <c r="M748" s="68"/>
    </row>
    <row r="749" spans="1:13" ht="15" x14ac:dyDescent="0.4">
      <c r="A749" s="354" t="s">
        <v>1068</v>
      </c>
      <c r="B749" s="144">
        <v>2021</v>
      </c>
      <c r="C749" s="322" t="s">
        <v>78</v>
      </c>
      <c r="D749" s="39"/>
      <c r="E749" s="201"/>
      <c r="F749" s="41"/>
      <c r="G749" s="44" t="s">
        <v>11</v>
      </c>
      <c r="H749" s="384" t="s">
        <v>67</v>
      </c>
      <c r="I749" s="330">
        <v>0</v>
      </c>
      <c r="J749" s="201">
        <v>0</v>
      </c>
      <c r="K749" s="330">
        <v>0</v>
      </c>
      <c r="L749" s="201">
        <v>0</v>
      </c>
      <c r="M749" s="68"/>
    </row>
    <row r="750" spans="1:13" ht="15" x14ac:dyDescent="0.4">
      <c r="A750" s="354" t="s">
        <v>1068</v>
      </c>
      <c r="B750" s="144">
        <v>2021</v>
      </c>
      <c r="C750" s="322" t="s">
        <v>79</v>
      </c>
      <c r="D750" s="39"/>
      <c r="E750" s="201"/>
      <c r="F750" s="41"/>
      <c r="G750" s="44" t="s">
        <v>11</v>
      </c>
      <c r="H750" s="384" t="s">
        <v>67</v>
      </c>
      <c r="I750" s="330">
        <v>0</v>
      </c>
      <c r="J750" s="201">
        <v>0</v>
      </c>
      <c r="K750" s="330">
        <v>0</v>
      </c>
      <c r="L750" s="201">
        <v>0</v>
      </c>
      <c r="M750" s="68"/>
    </row>
    <row r="751" spans="1:13" ht="15" x14ac:dyDescent="0.4">
      <c r="A751" s="354" t="s">
        <v>1068</v>
      </c>
      <c r="B751" s="144">
        <v>2021</v>
      </c>
      <c r="C751" s="322" t="s">
        <v>80</v>
      </c>
      <c r="D751" s="39"/>
      <c r="E751" s="201"/>
      <c r="F751" s="41"/>
      <c r="G751" s="44" t="s">
        <v>11</v>
      </c>
      <c r="H751" s="384" t="s">
        <v>67</v>
      </c>
      <c r="I751" s="330">
        <v>0</v>
      </c>
      <c r="J751" s="201">
        <v>0</v>
      </c>
      <c r="K751" s="330">
        <v>0</v>
      </c>
      <c r="L751" s="201">
        <v>0</v>
      </c>
      <c r="M751" s="68"/>
    </row>
    <row r="752" spans="1:13" ht="15" x14ac:dyDescent="0.4">
      <c r="A752" s="354" t="s">
        <v>1068</v>
      </c>
      <c r="B752" s="144">
        <v>2021</v>
      </c>
      <c r="C752" s="322" t="s">
        <v>82</v>
      </c>
      <c r="D752" s="39"/>
      <c r="E752" s="201"/>
      <c r="F752" s="41"/>
      <c r="G752" s="44" t="s">
        <v>11</v>
      </c>
      <c r="H752" s="384" t="s">
        <v>67</v>
      </c>
      <c r="I752" s="330">
        <v>0</v>
      </c>
      <c r="J752" s="201">
        <v>0</v>
      </c>
      <c r="K752" s="330">
        <v>0</v>
      </c>
      <c r="L752" s="201">
        <v>0</v>
      </c>
      <c r="M752" s="68"/>
    </row>
    <row r="753" spans="1:13" ht="15" x14ac:dyDescent="0.4">
      <c r="A753" s="354" t="s">
        <v>1068</v>
      </c>
      <c r="B753" s="144">
        <v>2021</v>
      </c>
      <c r="C753" s="322"/>
      <c r="D753" s="39"/>
      <c r="E753" s="201"/>
      <c r="F753" s="41"/>
      <c r="G753" s="44"/>
      <c r="H753" s="384"/>
      <c r="I753" s="330"/>
      <c r="J753" s="201"/>
      <c r="K753" s="330"/>
      <c r="L753" s="201"/>
      <c r="M753" s="457"/>
    </row>
    <row r="754" spans="1:13" ht="37.5" customHeight="1" x14ac:dyDescent="0.4">
      <c r="A754" s="359" t="s">
        <v>1087</v>
      </c>
      <c r="B754" s="144">
        <v>2021</v>
      </c>
      <c r="C754" s="1047" t="s">
        <v>68</v>
      </c>
      <c r="D754" s="368"/>
      <c r="E754" s="368"/>
      <c r="F754" s="368"/>
      <c r="G754" s="369" t="s">
        <v>10</v>
      </c>
      <c r="H754" s="370">
        <v>51422448.413199998</v>
      </c>
      <c r="I754" s="368"/>
      <c r="J754" s="368"/>
      <c r="K754" s="368"/>
      <c r="L754" s="368"/>
      <c r="M754" s="457"/>
    </row>
    <row r="755" spans="1:13" ht="15" x14ac:dyDescent="0.4">
      <c r="A755" s="359" t="s">
        <v>1087</v>
      </c>
      <c r="B755" s="144">
        <v>2021</v>
      </c>
      <c r="C755" s="1049" t="s">
        <v>69</v>
      </c>
      <c r="D755" s="460"/>
      <c r="E755" s="460"/>
      <c r="F755" s="460"/>
      <c r="G755" s="532" t="s">
        <v>10</v>
      </c>
      <c r="H755" s="431">
        <v>0</v>
      </c>
      <c r="I755" s="460"/>
      <c r="J755" s="460"/>
      <c r="K755" s="460"/>
      <c r="L755" s="460"/>
      <c r="M755" s="457"/>
    </row>
    <row r="756" spans="1:13" ht="15" x14ac:dyDescent="0.4">
      <c r="A756" s="359" t="s">
        <v>1087</v>
      </c>
      <c r="B756" s="144">
        <v>2021</v>
      </c>
      <c r="C756" s="1049" t="s">
        <v>70</v>
      </c>
      <c r="D756" s="460"/>
      <c r="E756" s="460"/>
      <c r="F756" s="460"/>
      <c r="G756" s="532" t="s">
        <v>10</v>
      </c>
      <c r="H756" s="431">
        <v>444306283048</v>
      </c>
      <c r="I756" s="460"/>
      <c r="J756" s="460"/>
      <c r="K756" s="460"/>
      <c r="L756" s="460"/>
      <c r="M756" s="457"/>
    </row>
    <row r="757" spans="1:13" ht="15" x14ac:dyDescent="0.4">
      <c r="A757" s="359" t="s">
        <v>1087</v>
      </c>
      <c r="B757" s="144">
        <v>2021</v>
      </c>
      <c r="C757" s="1049" t="s">
        <v>71</v>
      </c>
      <c r="D757" s="460"/>
      <c r="E757" s="460"/>
      <c r="F757" s="460"/>
      <c r="G757" s="532" t="s">
        <v>10</v>
      </c>
      <c r="H757" s="431">
        <v>177438232103</v>
      </c>
      <c r="I757" s="460"/>
      <c r="J757" s="460"/>
      <c r="K757" s="460"/>
      <c r="L757" s="460"/>
      <c r="M757" s="458"/>
    </row>
    <row r="758" spans="1:13" ht="15" x14ac:dyDescent="0.4">
      <c r="A758" s="359" t="s">
        <v>1087</v>
      </c>
      <c r="B758" s="144">
        <v>2021</v>
      </c>
      <c r="C758" s="1049" t="s">
        <v>72</v>
      </c>
      <c r="D758" s="460"/>
      <c r="E758" s="460"/>
      <c r="F758" s="460"/>
      <c r="G758" s="532" t="s">
        <v>10</v>
      </c>
      <c r="H758" s="431">
        <v>0</v>
      </c>
      <c r="I758" s="460"/>
      <c r="J758" s="460"/>
      <c r="K758" s="460"/>
      <c r="L758" s="460"/>
    </row>
    <row r="759" spans="1:13" ht="15" x14ac:dyDescent="0.4">
      <c r="A759" s="359" t="s">
        <v>1087</v>
      </c>
      <c r="B759" s="144">
        <v>2021</v>
      </c>
      <c r="C759" s="1049" t="s">
        <v>73</v>
      </c>
      <c r="D759" s="460"/>
      <c r="E759" s="460"/>
      <c r="F759" s="460"/>
      <c r="G759" s="532" t="s">
        <v>10</v>
      </c>
      <c r="H759" s="431">
        <v>0</v>
      </c>
      <c r="I759" s="460"/>
      <c r="J759" s="460"/>
      <c r="K759" s="460"/>
      <c r="L759" s="460"/>
    </row>
    <row r="760" spans="1:13" ht="15" x14ac:dyDescent="0.4">
      <c r="A760" s="359" t="s">
        <v>1087</v>
      </c>
      <c r="B760" s="144">
        <v>2021</v>
      </c>
      <c r="C760" s="1049" t="s">
        <v>74</v>
      </c>
      <c r="D760" s="460"/>
      <c r="E760" s="460"/>
      <c r="F760" s="460"/>
      <c r="G760" s="532" t="s">
        <v>10</v>
      </c>
      <c r="H760" s="431">
        <v>4918626.99</v>
      </c>
      <c r="I760" s="460"/>
      <c r="J760" s="460"/>
      <c r="K760" s="460"/>
      <c r="L760" s="460"/>
    </row>
    <row r="761" spans="1:13" ht="15" x14ac:dyDescent="0.4">
      <c r="A761" s="359" t="s">
        <v>1087</v>
      </c>
      <c r="B761" s="144">
        <v>2021</v>
      </c>
      <c r="C761" s="1049" t="s">
        <v>75</v>
      </c>
      <c r="D761" s="460"/>
      <c r="E761" s="460"/>
      <c r="F761" s="460"/>
      <c r="G761" s="532" t="s">
        <v>10</v>
      </c>
      <c r="H761" s="431">
        <v>0</v>
      </c>
      <c r="I761" s="460"/>
      <c r="J761" s="460"/>
      <c r="K761" s="460"/>
      <c r="L761" s="460"/>
    </row>
    <row r="762" spans="1:13" ht="15" x14ac:dyDescent="0.4">
      <c r="A762" s="359" t="s">
        <v>1087</v>
      </c>
      <c r="B762" s="144">
        <v>2021</v>
      </c>
      <c r="C762" s="1049" t="s">
        <v>76</v>
      </c>
      <c r="D762" s="460"/>
      <c r="E762" s="460"/>
      <c r="F762" s="460"/>
      <c r="G762" s="532" t="s">
        <v>10</v>
      </c>
      <c r="H762" s="431">
        <v>4000000</v>
      </c>
      <c r="I762" s="460"/>
      <c r="J762" s="460"/>
      <c r="K762" s="460"/>
      <c r="L762" s="460"/>
    </row>
    <row r="763" spans="1:13" ht="15" x14ac:dyDescent="0.4">
      <c r="A763" s="359" t="s">
        <v>1087</v>
      </c>
      <c r="B763" s="144">
        <v>2021</v>
      </c>
      <c r="C763" s="1049" t="s">
        <v>77</v>
      </c>
      <c r="D763" s="460"/>
      <c r="E763" s="460"/>
      <c r="F763" s="461"/>
      <c r="G763" s="532" t="s">
        <v>10</v>
      </c>
      <c r="H763" s="431">
        <v>39660442.1492</v>
      </c>
      <c r="I763" s="460"/>
      <c r="J763" s="462">
        <v>557893.27</v>
      </c>
      <c r="K763" s="460" t="s">
        <v>1102</v>
      </c>
      <c r="L763" s="460"/>
    </row>
    <row r="764" spans="1:13" ht="15" x14ac:dyDescent="0.4">
      <c r="A764" s="359" t="s">
        <v>1087</v>
      </c>
      <c r="B764" s="144">
        <v>2021</v>
      </c>
      <c r="C764" s="1049" t="s">
        <v>78</v>
      </c>
      <c r="D764" s="460"/>
      <c r="E764" s="463"/>
      <c r="F764" s="461"/>
      <c r="G764" s="532" t="s">
        <v>10</v>
      </c>
      <c r="H764" s="431">
        <v>15993257.319466837</v>
      </c>
      <c r="I764" s="460"/>
      <c r="J764" s="462">
        <v>2185799.3618316283</v>
      </c>
      <c r="K764" s="460" t="s">
        <v>1103</v>
      </c>
      <c r="L764" s="460"/>
    </row>
    <row r="765" spans="1:13" ht="15" x14ac:dyDescent="0.4">
      <c r="A765" s="359" t="s">
        <v>1087</v>
      </c>
      <c r="B765" s="144">
        <v>2021</v>
      </c>
      <c r="C765" s="1049" t="s">
        <v>79</v>
      </c>
      <c r="D765" s="460"/>
      <c r="E765" s="463"/>
      <c r="F765" s="461"/>
      <c r="G765" s="532" t="s">
        <v>10</v>
      </c>
      <c r="H765" s="431">
        <v>51845470.931368023</v>
      </c>
      <c r="I765" s="460"/>
      <c r="J765" s="460"/>
      <c r="K765" s="460"/>
      <c r="L765" s="460"/>
    </row>
    <row r="766" spans="1:13" ht="15" x14ac:dyDescent="0.4">
      <c r="A766" s="359" t="s">
        <v>1087</v>
      </c>
      <c r="B766" s="144">
        <v>2021</v>
      </c>
      <c r="C766" s="1049" t="s">
        <v>80</v>
      </c>
      <c r="D766" s="460"/>
      <c r="E766" s="463"/>
      <c r="F766" s="461"/>
      <c r="G766" s="532" t="s">
        <v>10</v>
      </c>
      <c r="H766" s="431">
        <v>133.52804937213659</v>
      </c>
      <c r="I766" s="460"/>
      <c r="J766" s="460"/>
      <c r="K766" s="460"/>
      <c r="L766" s="460"/>
      <c r="M766" s="459"/>
    </row>
    <row r="767" spans="1:13" ht="15" x14ac:dyDescent="0.4">
      <c r="A767" s="359" t="s">
        <v>1087</v>
      </c>
      <c r="B767" s="144">
        <v>2021</v>
      </c>
      <c r="C767" s="1049" t="s">
        <v>81</v>
      </c>
      <c r="D767" s="460"/>
      <c r="E767" s="463"/>
      <c r="F767" s="461"/>
      <c r="G767" s="532" t="s">
        <v>10</v>
      </c>
      <c r="H767" s="431">
        <v>-2212781.3683540416</v>
      </c>
      <c r="I767" s="460"/>
      <c r="J767" s="460"/>
      <c r="K767" s="460"/>
      <c r="L767" s="460"/>
      <c r="M767" s="459"/>
    </row>
    <row r="768" spans="1:13" ht="15" x14ac:dyDescent="0.4">
      <c r="A768" s="359" t="s">
        <v>1087</v>
      </c>
      <c r="B768" s="144">
        <v>2021</v>
      </c>
      <c r="C768" s="1050" t="s">
        <v>68</v>
      </c>
      <c r="D768" s="460"/>
      <c r="E768" s="464"/>
      <c r="F768" s="461"/>
      <c r="G768" s="532" t="s">
        <v>11</v>
      </c>
      <c r="H768" s="432">
        <v>0</v>
      </c>
      <c r="I768" s="460"/>
      <c r="J768" s="460"/>
      <c r="K768" s="460"/>
      <c r="L768" s="460"/>
      <c r="M768" s="457"/>
    </row>
    <row r="769" spans="1:13" ht="15" x14ac:dyDescent="0.4">
      <c r="A769" s="359" t="s">
        <v>1087</v>
      </c>
      <c r="B769" s="144">
        <v>2021</v>
      </c>
      <c r="C769" s="1049" t="s">
        <v>69</v>
      </c>
      <c r="D769" s="460"/>
      <c r="E769" s="464"/>
      <c r="F769" s="461"/>
      <c r="G769" s="532" t="s">
        <v>11</v>
      </c>
      <c r="H769" s="432">
        <v>0</v>
      </c>
      <c r="I769" s="460"/>
      <c r="J769" s="460"/>
      <c r="K769" s="460"/>
      <c r="L769" s="460"/>
      <c r="M769" s="457"/>
    </row>
    <row r="770" spans="1:13" ht="15" x14ac:dyDescent="0.4">
      <c r="A770" s="359" t="s">
        <v>1087</v>
      </c>
      <c r="B770" s="144">
        <v>2021</v>
      </c>
      <c r="C770" s="1049" t="s">
        <v>70</v>
      </c>
      <c r="D770" s="460"/>
      <c r="E770" s="464"/>
      <c r="F770" s="461"/>
      <c r="G770" s="532" t="s">
        <v>11</v>
      </c>
      <c r="H770" s="432"/>
      <c r="I770" s="460"/>
      <c r="J770" s="460"/>
      <c r="K770" s="460"/>
      <c r="L770" s="460"/>
      <c r="M770" s="457"/>
    </row>
    <row r="771" spans="1:13" ht="15" x14ac:dyDescent="0.4">
      <c r="A771" s="359" t="s">
        <v>1087</v>
      </c>
      <c r="B771" s="144">
        <v>2021</v>
      </c>
      <c r="C771" s="1049" t="s">
        <v>71</v>
      </c>
      <c r="D771" s="460"/>
      <c r="E771" s="464"/>
      <c r="F771" s="461"/>
      <c r="G771" s="532" t="s">
        <v>11</v>
      </c>
      <c r="H771" s="432"/>
      <c r="I771" s="460"/>
      <c r="J771" s="460"/>
      <c r="K771" s="460"/>
      <c r="L771" s="460"/>
      <c r="M771" s="457"/>
    </row>
    <row r="772" spans="1:13" ht="15" x14ac:dyDescent="0.4">
      <c r="A772" s="359" t="s">
        <v>1087</v>
      </c>
      <c r="B772" s="144">
        <v>2021</v>
      </c>
      <c r="C772" s="1049" t="s">
        <v>72</v>
      </c>
      <c r="D772" s="460"/>
      <c r="E772" s="464"/>
      <c r="F772" s="461"/>
      <c r="G772" s="532" t="s">
        <v>11</v>
      </c>
      <c r="H772" s="432">
        <v>0</v>
      </c>
      <c r="I772" s="460"/>
      <c r="J772" s="460"/>
      <c r="K772" s="460"/>
      <c r="L772" s="460"/>
      <c r="M772" s="457"/>
    </row>
    <row r="773" spans="1:13" ht="15" x14ac:dyDescent="0.4">
      <c r="A773" s="359" t="s">
        <v>1087</v>
      </c>
      <c r="B773" s="144">
        <v>2021</v>
      </c>
      <c r="C773" s="1049" t="s">
        <v>73</v>
      </c>
      <c r="D773" s="460"/>
      <c r="E773" s="464"/>
      <c r="F773" s="461"/>
      <c r="G773" s="532" t="s">
        <v>11</v>
      </c>
      <c r="H773" s="432">
        <v>0</v>
      </c>
      <c r="I773" s="460"/>
      <c r="J773" s="460"/>
      <c r="K773" s="460"/>
      <c r="L773" s="460"/>
      <c r="M773" s="457"/>
    </row>
    <row r="774" spans="1:13" ht="15" x14ac:dyDescent="0.4">
      <c r="A774" s="359" t="s">
        <v>1087</v>
      </c>
      <c r="B774" s="144">
        <v>2021</v>
      </c>
      <c r="C774" s="1049" t="s">
        <v>74</v>
      </c>
      <c r="D774" s="460"/>
      <c r="E774" s="464"/>
      <c r="F774" s="461"/>
      <c r="G774" s="532" t="s">
        <v>11</v>
      </c>
      <c r="H774" s="432">
        <v>0</v>
      </c>
      <c r="I774" s="460"/>
      <c r="J774" s="460"/>
      <c r="K774" s="460"/>
      <c r="L774" s="460"/>
      <c r="M774" s="457"/>
    </row>
    <row r="775" spans="1:13" ht="15" x14ac:dyDescent="0.4">
      <c r="A775" s="359" t="s">
        <v>1087</v>
      </c>
      <c r="B775" s="144">
        <v>2021</v>
      </c>
      <c r="C775" s="1049" t="s">
        <v>75</v>
      </c>
      <c r="D775" s="460"/>
      <c r="E775" s="464"/>
      <c r="F775" s="461"/>
      <c r="G775" s="532" t="s">
        <v>11</v>
      </c>
      <c r="H775" s="432">
        <v>0</v>
      </c>
      <c r="I775" s="460"/>
      <c r="J775" s="460"/>
      <c r="K775" s="460"/>
      <c r="L775" s="460"/>
      <c r="M775" s="457"/>
    </row>
    <row r="776" spans="1:13" ht="15" x14ac:dyDescent="0.4">
      <c r="A776" s="359" t="s">
        <v>1087</v>
      </c>
      <c r="B776" s="144">
        <v>2021</v>
      </c>
      <c r="C776" s="1049" t="s">
        <v>76</v>
      </c>
      <c r="D776" s="460"/>
      <c r="E776" s="464"/>
      <c r="F776" s="461"/>
      <c r="G776" s="532" t="s">
        <v>11</v>
      </c>
      <c r="H776" s="432">
        <v>0</v>
      </c>
      <c r="I776" s="460"/>
      <c r="J776" s="460"/>
      <c r="K776" s="460"/>
      <c r="L776" s="460"/>
      <c r="M776" s="457"/>
    </row>
    <row r="777" spans="1:13" ht="15" x14ac:dyDescent="0.4">
      <c r="A777" s="359" t="s">
        <v>1087</v>
      </c>
      <c r="B777" s="144">
        <v>2021</v>
      </c>
      <c r="C777" s="1049" t="s">
        <v>77</v>
      </c>
      <c r="D777" s="460"/>
      <c r="E777" s="464"/>
      <c r="F777" s="461"/>
      <c r="G777" s="532" t="s">
        <v>11</v>
      </c>
      <c r="H777" s="432">
        <v>0</v>
      </c>
      <c r="I777" s="460"/>
      <c r="J777" s="460"/>
      <c r="K777" s="460"/>
      <c r="L777" s="460"/>
      <c r="M777" s="457"/>
    </row>
    <row r="778" spans="1:13" ht="15" x14ac:dyDescent="0.4">
      <c r="A778" s="359" t="s">
        <v>1087</v>
      </c>
      <c r="B778" s="144">
        <v>2021</v>
      </c>
      <c r="C778" s="1049" t="s">
        <v>78</v>
      </c>
      <c r="D778" s="460"/>
      <c r="E778" s="464"/>
      <c r="F778" s="461"/>
      <c r="G778" s="532" t="s">
        <v>11</v>
      </c>
      <c r="H778" s="432">
        <v>0</v>
      </c>
      <c r="I778" s="460"/>
      <c r="J778" s="460"/>
      <c r="K778" s="460"/>
      <c r="L778" s="460"/>
      <c r="M778" s="457"/>
    </row>
    <row r="779" spans="1:13" ht="15" x14ac:dyDescent="0.4">
      <c r="A779" s="359" t="s">
        <v>1087</v>
      </c>
      <c r="B779" s="144">
        <v>2021</v>
      </c>
      <c r="C779" s="1049" t="s">
        <v>79</v>
      </c>
      <c r="D779" s="460"/>
      <c r="E779" s="464"/>
      <c r="F779" s="461"/>
      <c r="G779" s="532" t="s">
        <v>11</v>
      </c>
      <c r="H779" s="432">
        <v>0</v>
      </c>
      <c r="I779" s="460"/>
      <c r="J779" s="460"/>
      <c r="K779" s="460"/>
      <c r="L779" s="460"/>
      <c r="M779" s="458"/>
    </row>
    <row r="780" spans="1:13" ht="15" x14ac:dyDescent="0.4">
      <c r="A780" s="359" t="s">
        <v>1087</v>
      </c>
      <c r="B780" s="144">
        <v>2021</v>
      </c>
      <c r="C780" s="1049" t="s">
        <v>80</v>
      </c>
      <c r="D780" s="460"/>
      <c r="E780" s="464"/>
      <c r="F780" s="461"/>
      <c r="G780" s="532" t="s">
        <v>11</v>
      </c>
      <c r="H780" s="432">
        <v>0</v>
      </c>
      <c r="I780" s="460"/>
      <c r="J780" s="460"/>
      <c r="K780" s="460"/>
      <c r="L780" s="460"/>
      <c r="M780" s="457"/>
    </row>
    <row r="781" spans="1:13" ht="15" x14ac:dyDescent="0.4">
      <c r="A781" s="359" t="s">
        <v>1087</v>
      </c>
      <c r="B781" s="144">
        <v>2021</v>
      </c>
      <c r="C781" s="1049" t="s">
        <v>82</v>
      </c>
      <c r="D781" s="460"/>
      <c r="E781" s="464"/>
      <c r="F781" s="461"/>
      <c r="G781" s="532" t="s">
        <v>11</v>
      </c>
      <c r="H781" s="432">
        <v>0</v>
      </c>
      <c r="I781" s="460"/>
      <c r="J781" s="460"/>
      <c r="K781" s="460"/>
      <c r="L781" s="460"/>
      <c r="M781" s="457"/>
    </row>
    <row r="782" spans="1:13" ht="15" x14ac:dyDescent="0.4">
      <c r="A782" s="359" t="s">
        <v>1087</v>
      </c>
      <c r="B782" s="144">
        <v>2021</v>
      </c>
      <c r="C782" s="1049"/>
      <c r="D782" s="460"/>
      <c r="E782" s="464"/>
      <c r="F782" s="461"/>
      <c r="G782" s="532"/>
      <c r="H782" s="432"/>
      <c r="I782" s="460"/>
      <c r="J782" s="460"/>
      <c r="K782" s="460"/>
      <c r="L782" s="460"/>
      <c r="M782" s="457"/>
    </row>
    <row r="783" spans="1:13" ht="30.75" customHeight="1" x14ac:dyDescent="0.4">
      <c r="A783" s="499" t="s">
        <v>1154</v>
      </c>
      <c r="B783" s="144">
        <v>2021</v>
      </c>
      <c r="C783" s="1051" t="s">
        <v>68</v>
      </c>
      <c r="D783" s="437"/>
      <c r="E783" s="437"/>
      <c r="F783" s="437"/>
      <c r="G783" s="533" t="s">
        <v>10</v>
      </c>
      <c r="H783" s="495">
        <v>37289882.020000003</v>
      </c>
      <c r="I783" s="437"/>
      <c r="J783" s="437"/>
      <c r="K783" s="437"/>
      <c r="L783" s="498"/>
      <c r="M783" s="457"/>
    </row>
    <row r="784" spans="1:13" ht="15" x14ac:dyDescent="0.4">
      <c r="A784" s="499" t="s">
        <v>1154</v>
      </c>
      <c r="B784" s="144">
        <v>2021</v>
      </c>
      <c r="C784" s="322" t="s">
        <v>69</v>
      </c>
      <c r="D784" s="39"/>
      <c r="E784" s="39"/>
      <c r="F784" s="39"/>
      <c r="G784" s="44" t="s">
        <v>10</v>
      </c>
      <c r="H784" s="40"/>
      <c r="I784" s="39"/>
      <c r="J784" s="66"/>
      <c r="K784" s="66"/>
      <c r="L784" s="496"/>
      <c r="M784" s="457"/>
    </row>
    <row r="785" spans="1:13" ht="15" x14ac:dyDescent="0.4">
      <c r="A785" s="499" t="s">
        <v>1154</v>
      </c>
      <c r="B785" s="144">
        <v>2021</v>
      </c>
      <c r="C785" s="322" t="s">
        <v>70</v>
      </c>
      <c r="D785" s="39"/>
      <c r="E785" s="39"/>
      <c r="F785" s="39"/>
      <c r="G785" s="44" t="s">
        <v>10</v>
      </c>
      <c r="H785" s="40"/>
      <c r="I785" s="39"/>
      <c r="J785" s="66"/>
      <c r="K785" s="66"/>
      <c r="L785" s="496"/>
      <c r="M785" s="457"/>
    </row>
    <row r="786" spans="1:13" ht="15" x14ac:dyDescent="0.4">
      <c r="A786" s="499" t="s">
        <v>1154</v>
      </c>
      <c r="B786" s="144">
        <v>2021</v>
      </c>
      <c r="C786" s="322" t="s">
        <v>71</v>
      </c>
      <c r="D786" s="39"/>
      <c r="E786" s="39"/>
      <c r="F786" s="39"/>
      <c r="G786" s="44" t="s">
        <v>10</v>
      </c>
      <c r="H786" s="40"/>
      <c r="I786" s="39"/>
      <c r="J786" s="66"/>
      <c r="K786" s="66"/>
      <c r="L786" s="496"/>
      <c r="M786" s="457"/>
    </row>
    <row r="787" spans="1:13" ht="15" x14ac:dyDescent="0.4">
      <c r="A787" s="499" t="s">
        <v>1154</v>
      </c>
      <c r="B787" s="144">
        <v>2021</v>
      </c>
      <c r="C787" s="322" t="s">
        <v>72</v>
      </c>
      <c r="D787" s="39"/>
      <c r="E787" s="39"/>
      <c r="F787" s="39"/>
      <c r="G787" s="44" t="s">
        <v>10</v>
      </c>
      <c r="H787" s="40"/>
      <c r="I787" s="39"/>
      <c r="J787" s="66"/>
      <c r="K787" s="66"/>
      <c r="L787" s="496"/>
      <c r="M787" s="457"/>
    </row>
    <row r="788" spans="1:13" ht="15" x14ac:dyDescent="0.4">
      <c r="A788" s="499" t="s">
        <v>1154</v>
      </c>
      <c r="B788" s="144">
        <v>2021</v>
      </c>
      <c r="C788" s="322" t="s">
        <v>73</v>
      </c>
      <c r="D788" s="39"/>
      <c r="E788" s="39"/>
      <c r="F788" s="39"/>
      <c r="G788" s="44" t="s">
        <v>10</v>
      </c>
      <c r="H788" s="40"/>
      <c r="I788" s="39"/>
      <c r="J788" s="66"/>
      <c r="K788" s="66"/>
      <c r="L788" s="496"/>
      <c r="M788" s="457"/>
    </row>
    <row r="789" spans="1:13" ht="15" x14ac:dyDescent="0.4">
      <c r="A789" s="499" t="s">
        <v>1154</v>
      </c>
      <c r="B789" s="144">
        <v>2021</v>
      </c>
      <c r="C789" s="322" t="s">
        <v>74</v>
      </c>
      <c r="D789" s="39"/>
      <c r="E789" s="39"/>
      <c r="F789" s="39"/>
      <c r="G789" s="44" t="s">
        <v>10</v>
      </c>
      <c r="H789" s="40">
        <v>3868188.36</v>
      </c>
      <c r="I789" s="39"/>
      <c r="J789" s="66"/>
      <c r="K789" s="66"/>
      <c r="L789" s="496"/>
      <c r="M789" s="457"/>
    </row>
    <row r="790" spans="1:13" ht="15" x14ac:dyDescent="0.4">
      <c r="A790" s="499" t="s">
        <v>1154</v>
      </c>
      <c r="B790" s="144">
        <v>2021</v>
      </c>
      <c r="C790" s="322" t="s">
        <v>75</v>
      </c>
      <c r="D790" s="39"/>
      <c r="E790" s="39"/>
      <c r="F790" s="39"/>
      <c r="G790" s="44" t="s">
        <v>10</v>
      </c>
      <c r="H790" s="40"/>
      <c r="I790" s="39"/>
      <c r="J790" s="76"/>
      <c r="K790" s="76"/>
      <c r="L790" s="496"/>
    </row>
    <row r="791" spans="1:13" ht="15" x14ac:dyDescent="0.4">
      <c r="A791" s="499" t="s">
        <v>1154</v>
      </c>
      <c r="B791" s="144">
        <v>2021</v>
      </c>
      <c r="C791" s="322" t="s">
        <v>76</v>
      </c>
      <c r="D791" s="39"/>
      <c r="E791" s="39"/>
      <c r="F791" s="39"/>
      <c r="G791" s="44" t="s">
        <v>10</v>
      </c>
      <c r="H791" s="40"/>
      <c r="I791" s="39"/>
      <c r="J791" s="66"/>
      <c r="K791" s="66"/>
      <c r="L791" s="496"/>
    </row>
    <row r="792" spans="1:13" ht="15" x14ac:dyDescent="0.4">
      <c r="A792" s="499" t="s">
        <v>1154</v>
      </c>
      <c r="B792" s="144">
        <v>2021</v>
      </c>
      <c r="C792" s="322" t="s">
        <v>77</v>
      </c>
      <c r="D792" s="39"/>
      <c r="E792" s="39"/>
      <c r="F792" s="41"/>
      <c r="G792" s="44" t="s">
        <v>10</v>
      </c>
      <c r="H792" s="40">
        <v>2580659.1402099999</v>
      </c>
      <c r="I792" s="39"/>
      <c r="J792" s="76"/>
      <c r="K792" s="76"/>
      <c r="L792" s="496"/>
    </row>
    <row r="793" spans="1:13" ht="15" x14ac:dyDescent="0.4">
      <c r="A793" s="499" t="s">
        <v>1154</v>
      </c>
      <c r="B793" s="144">
        <v>2021</v>
      </c>
      <c r="C793" s="322" t="s">
        <v>78</v>
      </c>
      <c r="D793" s="39"/>
      <c r="E793" s="40"/>
      <c r="F793" s="41"/>
      <c r="G793" s="44" t="s">
        <v>10</v>
      </c>
      <c r="H793" s="40">
        <v>74946491.347102553</v>
      </c>
      <c r="I793" s="39"/>
      <c r="J793" s="66"/>
      <c r="K793" s="66"/>
      <c r="L793" s="496"/>
    </row>
    <row r="794" spans="1:13" ht="15" x14ac:dyDescent="0.4">
      <c r="A794" s="499" t="s">
        <v>1154</v>
      </c>
      <c r="B794" s="144">
        <v>2021</v>
      </c>
      <c r="C794" s="322" t="s">
        <v>79</v>
      </c>
      <c r="D794" s="39"/>
      <c r="E794" s="40"/>
      <c r="F794" s="41"/>
      <c r="G794" s="44" t="s">
        <v>10</v>
      </c>
      <c r="H794" s="493">
        <v>-342089.33870434453</v>
      </c>
      <c r="I794" s="39"/>
      <c r="J794" s="76"/>
      <c r="K794" s="76"/>
      <c r="L794" s="496"/>
    </row>
    <row r="795" spans="1:13" ht="15" x14ac:dyDescent="0.4">
      <c r="A795" s="499" t="s">
        <v>1154</v>
      </c>
      <c r="B795" s="144">
        <v>2021</v>
      </c>
      <c r="C795" s="322" t="s">
        <v>80</v>
      </c>
      <c r="D795" s="39"/>
      <c r="E795" s="40"/>
      <c r="F795" s="41"/>
      <c r="G795" s="44" t="s">
        <v>10</v>
      </c>
      <c r="H795" s="40">
        <v>6136222.9753234312</v>
      </c>
      <c r="I795" s="39"/>
      <c r="J795" s="66"/>
      <c r="K795" s="66"/>
      <c r="L795" s="496"/>
    </row>
    <row r="796" spans="1:13" ht="15" x14ac:dyDescent="0.4">
      <c r="A796" s="499" t="s">
        <v>1154</v>
      </c>
      <c r="B796" s="144">
        <v>2021</v>
      </c>
      <c r="C796" s="322" t="s">
        <v>81</v>
      </c>
      <c r="D796" s="39"/>
      <c r="E796" s="40"/>
      <c r="F796" s="41"/>
      <c r="G796" s="44" t="s">
        <v>10</v>
      </c>
      <c r="H796" s="40">
        <v>62822.873414092508</v>
      </c>
      <c r="I796" s="39"/>
      <c r="J796" s="76"/>
      <c r="K796" s="76"/>
      <c r="L796" s="496"/>
    </row>
    <row r="797" spans="1:13" ht="15" x14ac:dyDescent="0.4">
      <c r="A797" s="499" t="s">
        <v>1154</v>
      </c>
      <c r="B797" s="144">
        <v>2021</v>
      </c>
      <c r="C797" s="322" t="s">
        <v>68</v>
      </c>
      <c r="D797" s="39"/>
      <c r="E797" s="201"/>
      <c r="F797" s="41"/>
      <c r="G797" s="44" t="s">
        <v>11</v>
      </c>
      <c r="H797" s="494"/>
      <c r="I797" s="39"/>
      <c r="J797" s="66"/>
      <c r="K797" s="66"/>
      <c r="L797" s="496"/>
    </row>
    <row r="798" spans="1:13" ht="15" x14ac:dyDescent="0.4">
      <c r="A798" s="499" t="s">
        <v>1154</v>
      </c>
      <c r="B798" s="144">
        <v>2021</v>
      </c>
      <c r="C798" s="322" t="s">
        <v>69</v>
      </c>
      <c r="D798" s="39"/>
      <c r="E798" s="201"/>
      <c r="F798" s="41"/>
      <c r="G798" s="44" t="s">
        <v>11</v>
      </c>
      <c r="H798" s="494">
        <v>133041115549</v>
      </c>
      <c r="I798" s="39"/>
      <c r="J798" s="76"/>
      <c r="K798" s="76"/>
      <c r="L798" s="496" t="s">
        <v>1157</v>
      </c>
    </row>
    <row r="799" spans="1:13" ht="15" x14ac:dyDescent="0.4">
      <c r="A799" s="499" t="s">
        <v>1154</v>
      </c>
      <c r="B799" s="144">
        <v>2021</v>
      </c>
      <c r="C799" s="322" t="s">
        <v>70</v>
      </c>
      <c r="D799" s="39"/>
      <c r="E799" s="201"/>
      <c r="F799" s="41"/>
      <c r="G799" s="44" t="s">
        <v>11</v>
      </c>
      <c r="H799" s="494">
        <v>117735961108</v>
      </c>
      <c r="I799" s="39"/>
      <c r="J799" s="66"/>
      <c r="K799" s="66"/>
      <c r="L799" s="496"/>
    </row>
    <row r="800" spans="1:13" ht="15" x14ac:dyDescent="0.4">
      <c r="A800" s="499" t="s">
        <v>1154</v>
      </c>
      <c r="B800" s="144">
        <v>2021</v>
      </c>
      <c r="C800" s="322" t="s">
        <v>71</v>
      </c>
      <c r="D800" s="39"/>
      <c r="E800" s="201"/>
      <c r="F800" s="41"/>
      <c r="G800" s="44" t="s">
        <v>11</v>
      </c>
      <c r="H800" s="494">
        <v>81222950139</v>
      </c>
      <c r="I800" s="39"/>
      <c r="J800" s="76"/>
      <c r="K800" s="76"/>
      <c r="L800" s="496"/>
    </row>
    <row r="801" spans="1:12" ht="15" x14ac:dyDescent="0.4">
      <c r="A801" s="499" t="s">
        <v>1154</v>
      </c>
      <c r="B801" s="144">
        <v>2021</v>
      </c>
      <c r="C801" s="322" t="s">
        <v>72</v>
      </c>
      <c r="D801" s="39"/>
      <c r="E801" s="201"/>
      <c r="F801" s="41"/>
      <c r="G801" s="44" t="s">
        <v>11</v>
      </c>
      <c r="H801" s="494"/>
      <c r="I801" s="39"/>
      <c r="J801" s="66"/>
      <c r="K801" s="66"/>
      <c r="L801" s="496"/>
    </row>
    <row r="802" spans="1:12" ht="29.5" x14ac:dyDescent="0.4">
      <c r="A802" s="499" t="s">
        <v>1154</v>
      </c>
      <c r="B802" s="144">
        <v>2021</v>
      </c>
      <c r="C802" s="322" t="s">
        <v>73</v>
      </c>
      <c r="D802" s="39"/>
      <c r="E802" s="201"/>
      <c r="F802" s="41"/>
      <c r="G802" s="44" t="s">
        <v>11</v>
      </c>
      <c r="H802" s="494">
        <f>'[21]V. Informasi CSR_2021'!I810+'[21]V. Informasi CSR_2021'!J810</f>
        <v>0</v>
      </c>
      <c r="I802" s="39"/>
      <c r="J802" s="76"/>
      <c r="K802" s="76"/>
      <c r="L802" s="497" t="s">
        <v>1158</v>
      </c>
    </row>
    <row r="803" spans="1:12" ht="15" x14ac:dyDescent="0.4">
      <c r="A803" s="499" t="s">
        <v>1154</v>
      </c>
      <c r="B803" s="144">
        <v>2021</v>
      </c>
      <c r="C803" s="322" t="s">
        <v>74</v>
      </c>
      <c r="D803" s="39"/>
      <c r="E803" s="201"/>
      <c r="F803" s="41"/>
      <c r="G803" s="44" t="s">
        <v>11</v>
      </c>
      <c r="H803" s="43"/>
      <c r="I803" s="39"/>
      <c r="J803" s="66"/>
      <c r="K803" s="66"/>
      <c r="L803" s="496"/>
    </row>
    <row r="804" spans="1:12" ht="15" x14ac:dyDescent="0.4">
      <c r="A804" s="499" t="s">
        <v>1154</v>
      </c>
      <c r="B804" s="144">
        <v>2021</v>
      </c>
      <c r="C804" s="322" t="s">
        <v>75</v>
      </c>
      <c r="D804" s="39"/>
      <c r="E804" s="201"/>
      <c r="F804" s="41"/>
      <c r="G804" s="44" t="s">
        <v>11</v>
      </c>
      <c r="H804" s="43"/>
      <c r="I804" s="39"/>
      <c r="J804" s="76"/>
      <c r="K804" s="76"/>
      <c r="L804" s="496"/>
    </row>
    <row r="805" spans="1:12" ht="15" x14ac:dyDescent="0.4">
      <c r="A805" s="499" t="s">
        <v>1154</v>
      </c>
      <c r="B805" s="144">
        <v>2021</v>
      </c>
      <c r="C805" s="322" t="s">
        <v>76</v>
      </c>
      <c r="D805" s="39"/>
      <c r="E805" s="201"/>
      <c r="F805" s="41"/>
      <c r="G805" s="44" t="s">
        <v>11</v>
      </c>
      <c r="H805" s="43"/>
      <c r="I805" s="39"/>
      <c r="J805" s="66"/>
      <c r="K805" s="66"/>
      <c r="L805" s="496"/>
    </row>
    <row r="806" spans="1:12" ht="15" x14ac:dyDescent="0.4">
      <c r="A806" s="499" t="s">
        <v>1154</v>
      </c>
      <c r="B806" s="144">
        <v>2021</v>
      </c>
      <c r="C806" s="322" t="s">
        <v>77</v>
      </c>
      <c r="D806" s="39"/>
      <c r="E806" s="201"/>
      <c r="F806" s="41"/>
      <c r="G806" s="44" t="s">
        <v>11</v>
      </c>
      <c r="H806" s="43"/>
      <c r="I806" s="39"/>
      <c r="J806" s="76"/>
      <c r="K806" s="76"/>
      <c r="L806" s="496"/>
    </row>
    <row r="807" spans="1:12" ht="15" x14ac:dyDescent="0.4">
      <c r="A807" s="499" t="s">
        <v>1154</v>
      </c>
      <c r="B807" s="144">
        <v>2021</v>
      </c>
      <c r="C807" s="322" t="s">
        <v>78</v>
      </c>
      <c r="D807" s="39"/>
      <c r="E807" s="201"/>
      <c r="F807" s="41"/>
      <c r="G807" s="44" t="s">
        <v>11</v>
      </c>
      <c r="H807" s="43"/>
      <c r="I807" s="39"/>
      <c r="J807" s="66"/>
      <c r="K807" s="66"/>
      <c r="L807" s="496"/>
    </row>
    <row r="808" spans="1:12" ht="15" x14ac:dyDescent="0.4">
      <c r="A808" s="499" t="s">
        <v>1154</v>
      </c>
      <c r="B808" s="144">
        <v>2021</v>
      </c>
      <c r="C808" s="322" t="s">
        <v>79</v>
      </c>
      <c r="D808" s="39"/>
      <c r="E808" s="201"/>
      <c r="F808" s="41"/>
      <c r="G808" s="44" t="s">
        <v>11</v>
      </c>
      <c r="H808" s="43"/>
      <c r="I808" s="39"/>
      <c r="J808" s="76"/>
      <c r="K808" s="76"/>
      <c r="L808" s="496"/>
    </row>
    <row r="809" spans="1:12" ht="15" x14ac:dyDescent="0.4">
      <c r="A809" s="499" t="s">
        <v>1154</v>
      </c>
      <c r="B809" s="144">
        <v>2021</v>
      </c>
      <c r="C809" s="322" t="s">
        <v>80</v>
      </c>
      <c r="D809" s="39"/>
      <c r="E809" s="201"/>
      <c r="F809" s="41"/>
      <c r="G809" s="44" t="s">
        <v>11</v>
      </c>
      <c r="H809" s="43"/>
      <c r="I809" s="39"/>
      <c r="J809" s="66"/>
      <c r="K809" s="66"/>
      <c r="L809" s="496"/>
    </row>
    <row r="810" spans="1:12" ht="15" x14ac:dyDescent="0.4">
      <c r="A810" s="499" t="s">
        <v>1154</v>
      </c>
      <c r="B810" s="144">
        <v>2021</v>
      </c>
      <c r="C810" s="322" t="s">
        <v>82</v>
      </c>
      <c r="D810" s="39"/>
      <c r="E810" s="201"/>
      <c r="F810" s="41"/>
      <c r="G810" s="44" t="s">
        <v>11</v>
      </c>
      <c r="H810" s="43"/>
      <c r="I810" s="39"/>
      <c r="J810" s="76"/>
      <c r="K810" s="76"/>
      <c r="L810" s="496"/>
    </row>
    <row r="811" spans="1:12" ht="15" x14ac:dyDescent="0.4">
      <c r="A811" s="499" t="s">
        <v>1154</v>
      </c>
      <c r="B811" s="144">
        <v>2021</v>
      </c>
      <c r="C811" s="322"/>
      <c r="D811" s="39"/>
      <c r="E811" s="201"/>
      <c r="F811" s="41"/>
      <c r="G811" s="44"/>
      <c r="H811" s="43"/>
      <c r="I811" s="39"/>
      <c r="J811" s="76"/>
      <c r="K811" s="76"/>
      <c r="L811" s="496"/>
    </row>
    <row r="812" spans="1:12" ht="15" x14ac:dyDescent="0.4">
      <c r="A812" s="519" t="s">
        <v>1272</v>
      </c>
      <c r="B812" s="144">
        <v>2021</v>
      </c>
      <c r="C812" s="1052" t="s">
        <v>68</v>
      </c>
      <c r="D812" s="530"/>
      <c r="E812" s="530"/>
      <c r="F812" s="530"/>
      <c r="G812" s="534" t="s">
        <v>10</v>
      </c>
      <c r="H812" s="531">
        <v>211249425</v>
      </c>
      <c r="I812" s="530"/>
      <c r="J812" s="530"/>
      <c r="K812" s="530"/>
      <c r="L812" s="530"/>
    </row>
    <row r="813" spans="1:12" ht="15" x14ac:dyDescent="0.4">
      <c r="A813" s="519" t="s">
        <v>1272</v>
      </c>
      <c r="B813" s="144">
        <v>2021</v>
      </c>
      <c r="C813" s="1053" t="s">
        <v>69</v>
      </c>
      <c r="D813" s="520"/>
      <c r="E813" s="520"/>
      <c r="F813" s="520"/>
      <c r="G813" s="535" t="s">
        <v>10</v>
      </c>
      <c r="H813" s="521">
        <v>0</v>
      </c>
      <c r="I813" s="520"/>
      <c r="J813" s="520"/>
      <c r="K813" s="520"/>
      <c r="L813" s="520"/>
    </row>
    <row r="814" spans="1:12" ht="15" x14ac:dyDescent="0.4">
      <c r="A814" s="519" t="s">
        <v>1272</v>
      </c>
      <c r="B814" s="144">
        <v>2021</v>
      </c>
      <c r="C814" s="1053" t="s">
        <v>70</v>
      </c>
      <c r="D814" s="520"/>
      <c r="E814" s="520"/>
      <c r="F814" s="520"/>
      <c r="G814" s="535" t="s">
        <v>10</v>
      </c>
      <c r="H814" s="521">
        <v>0</v>
      </c>
      <c r="I814" s="520"/>
      <c r="J814" s="520"/>
      <c r="K814" s="520"/>
      <c r="L814" s="520"/>
    </row>
    <row r="815" spans="1:12" ht="15" x14ac:dyDescent="0.4">
      <c r="A815" s="519" t="s">
        <v>1272</v>
      </c>
      <c r="B815" s="144">
        <v>2021</v>
      </c>
      <c r="C815" s="1053" t="s">
        <v>71</v>
      </c>
      <c r="D815" s="520"/>
      <c r="E815" s="520"/>
      <c r="F815" s="520"/>
      <c r="G815" s="535" t="s">
        <v>10</v>
      </c>
      <c r="H815" s="521">
        <v>0</v>
      </c>
      <c r="I815" s="520"/>
      <c r="J815" s="520"/>
      <c r="K815" s="520"/>
      <c r="L815" s="520"/>
    </row>
    <row r="816" spans="1:12" ht="15" x14ac:dyDescent="0.4">
      <c r="A816" s="519" t="s">
        <v>1272</v>
      </c>
      <c r="B816" s="144">
        <v>2021</v>
      </c>
      <c r="C816" s="1053" t="s">
        <v>72</v>
      </c>
      <c r="D816" s="520"/>
      <c r="E816" s="520"/>
      <c r="F816" s="520"/>
      <c r="G816" s="535" t="s">
        <v>10</v>
      </c>
      <c r="H816" s="521">
        <v>0</v>
      </c>
      <c r="I816" s="520"/>
      <c r="J816" s="520"/>
      <c r="K816" s="520"/>
      <c r="L816" s="520"/>
    </row>
    <row r="817" spans="1:12" ht="15" x14ac:dyDescent="0.4">
      <c r="A817" s="519" t="s">
        <v>1272</v>
      </c>
      <c r="B817" s="144">
        <v>2021</v>
      </c>
      <c r="C817" s="1053" t="s">
        <v>73</v>
      </c>
      <c r="D817" s="520"/>
      <c r="E817" s="520"/>
      <c r="F817" s="520"/>
      <c r="G817" s="535" t="s">
        <v>10</v>
      </c>
      <c r="H817" s="521">
        <v>390000</v>
      </c>
      <c r="I817" s="520"/>
      <c r="J817" s="520"/>
      <c r="K817" s="520"/>
      <c r="L817" s="520"/>
    </row>
    <row r="818" spans="1:12" ht="15" x14ac:dyDescent="0.4">
      <c r="A818" s="519" t="s">
        <v>1272</v>
      </c>
      <c r="B818" s="144">
        <v>2021</v>
      </c>
      <c r="C818" s="1053" t="s">
        <v>74</v>
      </c>
      <c r="D818" s="520"/>
      <c r="E818" s="520"/>
      <c r="F818" s="520"/>
      <c r="G818" s="535" t="s">
        <v>10</v>
      </c>
      <c r="H818" s="521">
        <v>11275030.470000003</v>
      </c>
      <c r="I818" s="520"/>
      <c r="J818" s="520"/>
      <c r="K818" s="520"/>
      <c r="L818" s="520"/>
    </row>
    <row r="819" spans="1:12" ht="15" x14ac:dyDescent="0.4">
      <c r="A819" s="519" t="s">
        <v>1272</v>
      </c>
      <c r="B819" s="144">
        <v>2021</v>
      </c>
      <c r="C819" s="1053" t="s">
        <v>75</v>
      </c>
      <c r="D819" s="520"/>
      <c r="E819" s="520"/>
      <c r="F819" s="520"/>
      <c r="G819" s="535" t="s">
        <v>10</v>
      </c>
      <c r="H819" s="521">
        <v>0</v>
      </c>
      <c r="I819" s="520"/>
      <c r="J819" s="520"/>
      <c r="K819" s="520"/>
      <c r="L819" s="520"/>
    </row>
    <row r="820" spans="1:12" ht="15" x14ac:dyDescent="0.4">
      <c r="A820" s="519" t="s">
        <v>1272</v>
      </c>
      <c r="B820" s="144">
        <v>2021</v>
      </c>
      <c r="C820" s="1053" t="s">
        <v>76</v>
      </c>
      <c r="D820" s="520"/>
      <c r="E820" s="520"/>
      <c r="F820" s="520"/>
      <c r="G820" s="535" t="s">
        <v>10</v>
      </c>
      <c r="H820" s="521">
        <v>0</v>
      </c>
      <c r="I820" s="520"/>
      <c r="J820" s="520"/>
      <c r="K820" s="520"/>
      <c r="L820" s="520"/>
    </row>
    <row r="821" spans="1:12" ht="15" x14ac:dyDescent="0.4">
      <c r="A821" s="519" t="s">
        <v>1272</v>
      </c>
      <c r="B821" s="144">
        <v>2021</v>
      </c>
      <c r="C821" s="1053" t="s">
        <v>77</v>
      </c>
      <c r="D821" s="520"/>
      <c r="E821" s="520"/>
      <c r="F821" s="522"/>
      <c r="G821" s="535" t="s">
        <v>10</v>
      </c>
      <c r="H821" s="521">
        <v>4079020761.1475997</v>
      </c>
      <c r="I821" s="520"/>
      <c r="J821" s="520"/>
      <c r="K821" s="520"/>
      <c r="L821" s="520"/>
    </row>
    <row r="822" spans="1:12" ht="15" x14ac:dyDescent="0.4">
      <c r="A822" s="519" t="s">
        <v>1272</v>
      </c>
      <c r="B822" s="144">
        <v>2021</v>
      </c>
      <c r="C822" s="1053" t="s">
        <v>78</v>
      </c>
      <c r="D822" s="520"/>
      <c r="E822" s="523"/>
      <c r="F822" s="522"/>
      <c r="G822" s="535" t="s">
        <v>10</v>
      </c>
      <c r="H822" s="521"/>
      <c r="I822" s="520"/>
      <c r="J822" s="520"/>
      <c r="K822" s="520"/>
      <c r="L822" s="520"/>
    </row>
    <row r="823" spans="1:12" ht="45" x14ac:dyDescent="0.4">
      <c r="A823" s="519" t="s">
        <v>1272</v>
      </c>
      <c r="B823" s="144">
        <v>2021</v>
      </c>
      <c r="C823" s="1054" t="s">
        <v>79</v>
      </c>
      <c r="D823" s="524"/>
      <c r="E823" s="523"/>
      <c r="F823" s="525"/>
      <c r="G823" s="536" t="s">
        <v>10</v>
      </c>
      <c r="H823" s="526">
        <v>51781946.197487101</v>
      </c>
      <c r="I823" s="520"/>
      <c r="J823" s="520"/>
      <c r="K823" s="520"/>
      <c r="L823" s="527" t="s">
        <v>1290</v>
      </c>
    </row>
    <row r="824" spans="1:12" ht="15" x14ac:dyDescent="0.4">
      <c r="A824" s="519" t="s">
        <v>1272</v>
      </c>
      <c r="B824" s="144">
        <v>2021</v>
      </c>
      <c r="C824" s="1053" t="s">
        <v>80</v>
      </c>
      <c r="D824" s="520"/>
      <c r="E824" s="523"/>
      <c r="F824" s="522"/>
      <c r="G824" s="535" t="s">
        <v>10</v>
      </c>
      <c r="H824" s="521">
        <v>0</v>
      </c>
      <c r="I824" s="520"/>
      <c r="J824" s="520"/>
      <c r="K824" s="520"/>
      <c r="L824" s="520"/>
    </row>
    <row r="825" spans="1:12" ht="15" x14ac:dyDescent="0.4">
      <c r="A825" s="519" t="s">
        <v>1272</v>
      </c>
      <c r="B825" s="144">
        <v>2021</v>
      </c>
      <c r="C825" s="1053" t="s">
        <v>81</v>
      </c>
      <c r="D825" s="520"/>
      <c r="E825" s="523"/>
      <c r="F825" s="522"/>
      <c r="G825" s="535" t="s">
        <v>10</v>
      </c>
      <c r="H825" s="528">
        <v>103388712.81780805</v>
      </c>
      <c r="I825" s="520"/>
      <c r="J825" s="520"/>
      <c r="K825" s="520"/>
      <c r="L825" s="520"/>
    </row>
    <row r="826" spans="1:12" ht="15" x14ac:dyDescent="0.4">
      <c r="A826" s="519" t="s">
        <v>1272</v>
      </c>
      <c r="B826" s="144">
        <v>2021</v>
      </c>
      <c r="C826" s="1055" t="s">
        <v>68</v>
      </c>
      <c r="D826" s="520"/>
      <c r="E826" s="529"/>
      <c r="F826" s="522"/>
      <c r="G826" s="535" t="s">
        <v>11</v>
      </c>
      <c r="H826" s="528">
        <v>0</v>
      </c>
      <c r="I826" s="520"/>
      <c r="J826" s="520"/>
      <c r="K826" s="520"/>
      <c r="L826" s="520"/>
    </row>
    <row r="827" spans="1:12" ht="15" x14ac:dyDescent="0.4">
      <c r="A827" s="519" t="s">
        <v>1272</v>
      </c>
      <c r="B827" s="144">
        <v>2021</v>
      </c>
      <c r="C827" s="1053" t="s">
        <v>69</v>
      </c>
      <c r="D827" s="520"/>
      <c r="E827" s="529"/>
      <c r="F827" s="522"/>
      <c r="G827" s="535" t="s">
        <v>11</v>
      </c>
      <c r="H827" s="528">
        <v>1081817849591</v>
      </c>
      <c r="I827" s="520"/>
      <c r="J827" s="520"/>
      <c r="K827" s="520"/>
      <c r="L827" s="520"/>
    </row>
    <row r="828" spans="1:12" ht="15" x14ac:dyDescent="0.4">
      <c r="A828" s="519" t="s">
        <v>1272</v>
      </c>
      <c r="B828" s="144">
        <v>2021</v>
      </c>
      <c r="C828" s="1053" t="s">
        <v>70</v>
      </c>
      <c r="D828" s="520"/>
      <c r="E828" s="529"/>
      <c r="F828" s="522"/>
      <c r="G828" s="535" t="s">
        <v>11</v>
      </c>
      <c r="H828" s="528">
        <v>174674647076</v>
      </c>
      <c r="I828" s="520"/>
      <c r="J828" s="520"/>
      <c r="K828" s="520"/>
      <c r="L828" s="520"/>
    </row>
    <row r="829" spans="1:12" ht="15" x14ac:dyDescent="0.4">
      <c r="A829" s="519" t="s">
        <v>1272</v>
      </c>
      <c r="B829" s="144">
        <v>2021</v>
      </c>
      <c r="C829" s="1053" t="s">
        <v>71</v>
      </c>
      <c r="D829" s="520"/>
      <c r="E829" s="529"/>
      <c r="F829" s="522"/>
      <c r="G829" s="535" t="s">
        <v>11</v>
      </c>
      <c r="H829" s="521">
        <v>135717958374</v>
      </c>
      <c r="I829" s="520"/>
      <c r="J829" s="520"/>
      <c r="K829" s="520"/>
      <c r="L829" s="520"/>
    </row>
    <row r="830" spans="1:12" ht="15" x14ac:dyDescent="0.4">
      <c r="A830" s="519" t="s">
        <v>1272</v>
      </c>
      <c r="B830" s="144">
        <v>2021</v>
      </c>
      <c r="C830" s="1053" t="s">
        <v>72</v>
      </c>
      <c r="D830" s="520"/>
      <c r="E830" s="529"/>
      <c r="F830" s="522"/>
      <c r="G830" s="535" t="s">
        <v>11</v>
      </c>
      <c r="H830" s="528">
        <v>4537114942</v>
      </c>
      <c r="I830" s="520"/>
      <c r="J830" s="520"/>
      <c r="K830" s="520"/>
      <c r="L830" s="520"/>
    </row>
    <row r="831" spans="1:12" ht="15" x14ac:dyDescent="0.4">
      <c r="A831" s="519" t="s">
        <v>1272</v>
      </c>
      <c r="B831" s="144">
        <v>2021</v>
      </c>
      <c r="C831" s="1053" t="s">
        <v>73</v>
      </c>
      <c r="D831" s="520"/>
      <c r="E831" s="529"/>
      <c r="F831" s="522"/>
      <c r="G831" s="535" t="s">
        <v>11</v>
      </c>
      <c r="H831" s="528">
        <v>0</v>
      </c>
      <c r="I831" s="520"/>
      <c r="J831" s="520"/>
      <c r="K831" s="520"/>
      <c r="L831" s="520"/>
    </row>
    <row r="832" spans="1:12" ht="15" x14ac:dyDescent="0.4">
      <c r="A832" s="519" t="s">
        <v>1272</v>
      </c>
      <c r="B832" s="144">
        <v>2021</v>
      </c>
      <c r="C832" s="1053" t="s">
        <v>74</v>
      </c>
      <c r="D832" s="520"/>
      <c r="E832" s="529"/>
      <c r="F832" s="522"/>
      <c r="G832" s="535" t="s">
        <v>11</v>
      </c>
      <c r="H832" s="528">
        <v>0</v>
      </c>
      <c r="I832" s="520"/>
      <c r="J832" s="520"/>
      <c r="K832" s="520"/>
      <c r="L832" s="520"/>
    </row>
    <row r="833" spans="1:12" ht="15" x14ac:dyDescent="0.4">
      <c r="A833" s="519" t="s">
        <v>1272</v>
      </c>
      <c r="B833" s="144">
        <v>2021</v>
      </c>
      <c r="C833" s="1053" t="s">
        <v>75</v>
      </c>
      <c r="D833" s="520"/>
      <c r="E833" s="529"/>
      <c r="F833" s="522"/>
      <c r="G833" s="535" t="s">
        <v>11</v>
      </c>
      <c r="H833" s="528">
        <v>0</v>
      </c>
      <c r="I833" s="520"/>
      <c r="J833" s="520"/>
      <c r="K833" s="520"/>
      <c r="L833" s="520"/>
    </row>
    <row r="834" spans="1:12" ht="15" x14ac:dyDescent="0.4">
      <c r="A834" s="519" t="s">
        <v>1272</v>
      </c>
      <c r="B834" s="144">
        <v>2021</v>
      </c>
      <c r="C834" s="1053" t="s">
        <v>76</v>
      </c>
      <c r="D834" s="520"/>
      <c r="E834" s="529"/>
      <c r="F834" s="522"/>
      <c r="G834" s="535" t="s">
        <v>11</v>
      </c>
      <c r="H834" s="528">
        <v>0</v>
      </c>
      <c r="I834" s="520"/>
      <c r="J834" s="520"/>
      <c r="K834" s="520"/>
      <c r="L834" s="520"/>
    </row>
    <row r="835" spans="1:12" ht="15" x14ac:dyDescent="0.4">
      <c r="A835" s="519" t="s">
        <v>1272</v>
      </c>
      <c r="B835" s="144">
        <v>2021</v>
      </c>
      <c r="C835" s="1053" t="s">
        <v>77</v>
      </c>
      <c r="D835" s="520"/>
      <c r="E835" s="529"/>
      <c r="F835" s="522"/>
      <c r="G835" s="535" t="s">
        <v>11</v>
      </c>
      <c r="H835" s="528">
        <v>0</v>
      </c>
      <c r="I835" s="520"/>
      <c r="J835" s="520"/>
      <c r="K835" s="520"/>
      <c r="L835" s="520"/>
    </row>
    <row r="836" spans="1:12" ht="15" x14ac:dyDescent="0.4">
      <c r="A836" s="519" t="s">
        <v>1272</v>
      </c>
      <c r="B836" s="144">
        <v>2021</v>
      </c>
      <c r="C836" s="1053" t="s">
        <v>78</v>
      </c>
      <c r="D836" s="520"/>
      <c r="E836" s="529"/>
      <c r="F836" s="522"/>
      <c r="G836" s="535" t="s">
        <v>11</v>
      </c>
      <c r="H836" s="528">
        <v>0</v>
      </c>
      <c r="I836" s="520"/>
      <c r="J836" s="520"/>
      <c r="K836" s="520"/>
      <c r="L836" s="520"/>
    </row>
    <row r="837" spans="1:12" ht="15" x14ac:dyDescent="0.4">
      <c r="A837" s="519" t="s">
        <v>1272</v>
      </c>
      <c r="B837" s="144">
        <v>2021</v>
      </c>
      <c r="C837" s="1053" t="s">
        <v>79</v>
      </c>
      <c r="D837" s="520"/>
      <c r="E837" s="529"/>
      <c r="F837" s="522"/>
      <c r="G837" s="535" t="s">
        <v>11</v>
      </c>
      <c r="H837" s="528">
        <v>0</v>
      </c>
      <c r="I837" s="520"/>
      <c r="J837" s="520"/>
      <c r="K837" s="520"/>
      <c r="L837" s="520"/>
    </row>
    <row r="838" spans="1:12" ht="15" x14ac:dyDescent="0.4">
      <c r="A838" s="519" t="s">
        <v>1272</v>
      </c>
      <c r="B838" s="144">
        <v>2021</v>
      </c>
      <c r="C838" s="1053" t="s">
        <v>80</v>
      </c>
      <c r="D838" s="520"/>
      <c r="E838" s="529"/>
      <c r="F838" s="522"/>
      <c r="G838" s="535" t="s">
        <v>11</v>
      </c>
      <c r="H838" s="528">
        <v>0</v>
      </c>
      <c r="I838" s="520"/>
      <c r="J838" s="520"/>
      <c r="K838" s="520"/>
      <c r="L838" s="520"/>
    </row>
    <row r="839" spans="1:12" ht="15" x14ac:dyDescent="0.4">
      <c r="A839" s="519" t="s">
        <v>1272</v>
      </c>
      <c r="B839" s="144">
        <v>2021</v>
      </c>
      <c r="C839" s="1056" t="s">
        <v>82</v>
      </c>
      <c r="D839" s="542"/>
      <c r="E839" s="543"/>
      <c r="F839" s="544"/>
      <c r="G839" s="545" t="s">
        <v>11</v>
      </c>
      <c r="H839" s="546">
        <v>0</v>
      </c>
      <c r="I839" s="542"/>
      <c r="J839" s="542"/>
      <c r="K839" s="542"/>
      <c r="L839" s="542"/>
    </row>
    <row r="840" spans="1:12" ht="15" x14ac:dyDescent="0.4">
      <c r="A840" s="519" t="s">
        <v>1272</v>
      </c>
      <c r="B840" s="144">
        <v>2021</v>
      </c>
      <c r="C840" s="1056"/>
      <c r="D840" s="542"/>
      <c r="E840" s="543"/>
      <c r="F840" s="544"/>
      <c r="G840" s="545"/>
      <c r="H840" s="546"/>
      <c r="I840" s="542"/>
      <c r="J840" s="542"/>
      <c r="K840" s="542"/>
      <c r="L840" s="542"/>
    </row>
    <row r="841" spans="1:12" ht="15" x14ac:dyDescent="0.4">
      <c r="A841" s="541" t="s">
        <v>1305</v>
      </c>
      <c r="B841" s="144">
        <v>2021</v>
      </c>
      <c r="C841" s="1047" t="s">
        <v>68</v>
      </c>
      <c r="D841" s="368"/>
      <c r="E841" s="368"/>
      <c r="F841" s="368"/>
      <c r="G841" s="369" t="s">
        <v>10</v>
      </c>
      <c r="H841" s="370">
        <v>1597421.2741222263</v>
      </c>
      <c r="I841" s="368"/>
      <c r="J841" s="368"/>
      <c r="K841" s="368"/>
      <c r="L841" s="368"/>
    </row>
    <row r="842" spans="1:12" ht="15" x14ac:dyDescent="0.4">
      <c r="A842" s="541" t="s">
        <v>1305</v>
      </c>
      <c r="B842" s="144">
        <v>2021</v>
      </c>
      <c r="C842" s="322" t="s">
        <v>69</v>
      </c>
      <c r="D842" s="39"/>
      <c r="E842" s="39"/>
      <c r="F842" s="39"/>
      <c r="G842" s="44" t="s">
        <v>10</v>
      </c>
      <c r="H842" s="42"/>
      <c r="I842" s="39"/>
      <c r="J842" s="39"/>
      <c r="K842" s="39"/>
      <c r="L842" s="39"/>
    </row>
    <row r="843" spans="1:12" ht="15" x14ac:dyDescent="0.4">
      <c r="A843" s="541" t="s">
        <v>1305</v>
      </c>
      <c r="B843" s="144">
        <v>2021</v>
      </c>
      <c r="C843" s="322" t="s">
        <v>70</v>
      </c>
      <c r="D843" s="39"/>
      <c r="E843" s="39"/>
      <c r="F843" s="39"/>
      <c r="G843" s="44" t="s">
        <v>10</v>
      </c>
      <c r="H843" s="42"/>
      <c r="I843" s="39"/>
      <c r="J843" s="39"/>
      <c r="K843" s="39"/>
      <c r="L843" s="39"/>
    </row>
    <row r="844" spans="1:12" ht="15" x14ac:dyDescent="0.4">
      <c r="A844" s="541" t="s">
        <v>1305</v>
      </c>
      <c r="B844" s="144">
        <v>2021</v>
      </c>
      <c r="C844" s="322" t="s">
        <v>71</v>
      </c>
      <c r="D844" s="39"/>
      <c r="E844" s="39"/>
      <c r="F844" s="39"/>
      <c r="G844" s="44" t="s">
        <v>10</v>
      </c>
      <c r="H844" s="42"/>
      <c r="I844" s="39"/>
      <c r="J844" s="39"/>
      <c r="K844" s="39"/>
      <c r="L844" s="39"/>
    </row>
    <row r="845" spans="1:12" ht="15" x14ac:dyDescent="0.4">
      <c r="A845" s="541" t="s">
        <v>1305</v>
      </c>
      <c r="B845" s="144">
        <v>2021</v>
      </c>
      <c r="C845" s="322" t="s">
        <v>72</v>
      </c>
      <c r="D845" s="39"/>
      <c r="E845" s="39"/>
      <c r="F845" s="39"/>
      <c r="G845" s="44" t="s">
        <v>10</v>
      </c>
      <c r="H845" s="42"/>
      <c r="I845" s="39"/>
      <c r="J845" s="39"/>
      <c r="K845" s="39"/>
      <c r="L845" s="39"/>
    </row>
    <row r="846" spans="1:12" ht="15" x14ac:dyDescent="0.4">
      <c r="A846" s="541" t="s">
        <v>1305</v>
      </c>
      <c r="B846" s="144">
        <v>2021</v>
      </c>
      <c r="C846" s="322" t="s">
        <v>73</v>
      </c>
      <c r="D846" s="39"/>
      <c r="E846" s="39"/>
      <c r="F846" s="39"/>
      <c r="G846" s="44" t="s">
        <v>10</v>
      </c>
      <c r="H846" s="42"/>
      <c r="I846" s="39"/>
      <c r="J846" s="39"/>
      <c r="K846" s="39"/>
      <c r="L846" s="39"/>
    </row>
    <row r="847" spans="1:12" ht="15" x14ac:dyDescent="0.4">
      <c r="A847" s="541" t="s">
        <v>1305</v>
      </c>
      <c r="B847" s="144">
        <v>2021</v>
      </c>
      <c r="C847" s="322" t="s">
        <v>74</v>
      </c>
      <c r="D847" s="39"/>
      <c r="E847" s="39"/>
      <c r="F847" s="39"/>
      <c r="G847" s="44" t="s">
        <v>10</v>
      </c>
      <c r="H847" s="42"/>
      <c r="I847" s="39"/>
      <c r="J847" s="39"/>
      <c r="K847" s="39"/>
      <c r="L847" s="39"/>
    </row>
    <row r="848" spans="1:12" ht="15" x14ac:dyDescent="0.4">
      <c r="A848" s="541" t="s">
        <v>1305</v>
      </c>
      <c r="B848" s="144">
        <v>2021</v>
      </c>
      <c r="C848" s="322" t="s">
        <v>75</v>
      </c>
      <c r="D848" s="39"/>
      <c r="E848" s="39"/>
      <c r="F848" s="39"/>
      <c r="G848" s="44" t="s">
        <v>10</v>
      </c>
      <c r="H848" s="42"/>
      <c r="I848" s="39"/>
      <c r="J848" s="39"/>
      <c r="K848" s="39"/>
      <c r="L848" s="39"/>
    </row>
    <row r="849" spans="1:12" ht="15" x14ac:dyDescent="0.4">
      <c r="A849" s="541" t="s">
        <v>1305</v>
      </c>
      <c r="B849" s="144">
        <v>2021</v>
      </c>
      <c r="C849" s="322" t="s">
        <v>76</v>
      </c>
      <c r="D849" s="39"/>
      <c r="E849" s="39"/>
      <c r="F849" s="39"/>
      <c r="G849" s="44" t="s">
        <v>10</v>
      </c>
      <c r="H849" s="42"/>
      <c r="I849" s="39"/>
      <c r="J849" s="39"/>
      <c r="K849" s="39"/>
      <c r="L849" s="39"/>
    </row>
    <row r="850" spans="1:12" ht="15" x14ac:dyDescent="0.4">
      <c r="A850" s="541" t="s">
        <v>1305</v>
      </c>
      <c r="B850" s="144">
        <v>2021</v>
      </c>
      <c r="C850" s="322" t="s">
        <v>77</v>
      </c>
      <c r="D850" s="39"/>
      <c r="E850" s="39"/>
      <c r="F850" s="41"/>
      <c r="G850" s="44" t="s">
        <v>10</v>
      </c>
      <c r="H850" s="42">
        <v>23829462.537759937</v>
      </c>
      <c r="I850" s="39"/>
      <c r="J850" s="39"/>
      <c r="K850" s="39"/>
      <c r="L850" s="39"/>
    </row>
    <row r="851" spans="1:12" ht="15" x14ac:dyDescent="0.4">
      <c r="A851" s="541" t="s">
        <v>1305</v>
      </c>
      <c r="B851" s="144">
        <v>2021</v>
      </c>
      <c r="C851" s="322" t="s">
        <v>78</v>
      </c>
      <c r="D851" s="39"/>
      <c r="E851" s="40"/>
      <c r="F851" s="41"/>
      <c r="G851" s="44" t="s">
        <v>10</v>
      </c>
      <c r="H851" s="42">
        <v>146302.80152628158</v>
      </c>
      <c r="I851" s="39"/>
      <c r="J851" s="39"/>
      <c r="K851" s="39"/>
      <c r="L851" s="39"/>
    </row>
    <row r="852" spans="1:12" ht="15" x14ac:dyDescent="0.4">
      <c r="A852" s="541" t="s">
        <v>1305</v>
      </c>
      <c r="B852" s="144">
        <v>2021</v>
      </c>
      <c r="C852" s="322" t="s">
        <v>79</v>
      </c>
      <c r="D852" s="39"/>
      <c r="E852" s="40"/>
      <c r="F852" s="41"/>
      <c r="G852" s="44" t="s">
        <v>10</v>
      </c>
      <c r="H852" s="42">
        <v>31761.279672256602</v>
      </c>
      <c r="I852" s="39"/>
      <c r="J852" s="39"/>
      <c r="K852" s="39"/>
      <c r="L852" s="39"/>
    </row>
    <row r="853" spans="1:12" ht="15" x14ac:dyDescent="0.4">
      <c r="A853" s="541" t="s">
        <v>1305</v>
      </c>
      <c r="B853" s="144">
        <v>2021</v>
      </c>
      <c r="C853" s="322" t="s">
        <v>80</v>
      </c>
      <c r="D853" s="39"/>
      <c r="E853" s="40"/>
      <c r="F853" s="41"/>
      <c r="G853" s="44" t="s">
        <v>10</v>
      </c>
      <c r="H853" s="42"/>
      <c r="I853" s="39"/>
      <c r="J853" s="39"/>
      <c r="K853" s="39"/>
      <c r="L853" s="39"/>
    </row>
    <row r="854" spans="1:12" ht="15" x14ac:dyDescent="0.4">
      <c r="A854" s="541" t="s">
        <v>1305</v>
      </c>
      <c r="B854" s="144">
        <v>2021</v>
      </c>
      <c r="C854" s="322" t="s">
        <v>81</v>
      </c>
      <c r="D854" s="39"/>
      <c r="E854" s="40"/>
      <c r="F854" s="41"/>
      <c r="G854" s="44" t="s">
        <v>10</v>
      </c>
      <c r="H854" s="42"/>
      <c r="I854" s="39"/>
      <c r="J854" s="39"/>
      <c r="K854" s="39"/>
      <c r="L854" s="39"/>
    </row>
    <row r="855" spans="1:12" ht="15" x14ac:dyDescent="0.4">
      <c r="A855" s="541" t="s">
        <v>1305</v>
      </c>
      <c r="B855" s="144">
        <v>2021</v>
      </c>
      <c r="C855" s="322" t="s">
        <v>68</v>
      </c>
      <c r="D855" s="39"/>
      <c r="E855" s="201"/>
      <c r="F855" s="41"/>
      <c r="G855" s="44" t="s">
        <v>11</v>
      </c>
      <c r="H855" s="43"/>
      <c r="I855" s="39"/>
      <c r="J855" s="39"/>
      <c r="K855" s="39"/>
      <c r="L855" s="39"/>
    </row>
    <row r="856" spans="1:12" ht="15" x14ac:dyDescent="0.4">
      <c r="A856" s="541" t="s">
        <v>1305</v>
      </c>
      <c r="B856" s="144">
        <v>2021</v>
      </c>
      <c r="C856" s="322" t="s">
        <v>69</v>
      </c>
      <c r="D856" s="39"/>
      <c r="E856" s="201"/>
      <c r="F856" s="41"/>
      <c r="G856" s="44" t="s">
        <v>11</v>
      </c>
      <c r="H856" s="43">
        <v>54190222337</v>
      </c>
      <c r="I856" s="39"/>
      <c r="J856" s="39"/>
      <c r="K856" s="39"/>
      <c r="L856" s="39"/>
    </row>
    <row r="857" spans="1:12" ht="15" x14ac:dyDescent="0.4">
      <c r="A857" s="541" t="s">
        <v>1305</v>
      </c>
      <c r="B857" s="144">
        <v>2021</v>
      </c>
      <c r="C857" s="322" t="s">
        <v>70</v>
      </c>
      <c r="D857" s="39"/>
      <c r="E857" s="201"/>
      <c r="F857" s="41"/>
      <c r="G857" s="44" t="s">
        <v>11</v>
      </c>
      <c r="H857" s="43"/>
      <c r="I857" s="39"/>
      <c r="J857" s="39"/>
      <c r="K857" s="39"/>
      <c r="L857" s="39"/>
    </row>
    <row r="858" spans="1:12" ht="15" x14ac:dyDescent="0.4">
      <c r="A858" s="541" t="s">
        <v>1305</v>
      </c>
      <c r="B858" s="144">
        <v>2021</v>
      </c>
      <c r="C858" s="322" t="s">
        <v>71</v>
      </c>
      <c r="D858" s="39"/>
      <c r="E858" s="201"/>
      <c r="F858" s="41"/>
      <c r="G858" s="44" t="s">
        <v>11</v>
      </c>
      <c r="H858" s="43">
        <v>11878771198.959999</v>
      </c>
      <c r="I858" s="39"/>
      <c r="J858" s="39"/>
      <c r="K858" s="39"/>
      <c r="L858" s="39"/>
    </row>
    <row r="859" spans="1:12" ht="15" x14ac:dyDescent="0.4">
      <c r="A859" s="541" t="s">
        <v>1305</v>
      </c>
      <c r="B859" s="144">
        <v>2021</v>
      </c>
      <c r="C859" s="322" t="s">
        <v>72</v>
      </c>
      <c r="D859" s="39"/>
      <c r="E859" s="201"/>
      <c r="F859" s="41"/>
      <c r="G859" s="44" t="s">
        <v>11</v>
      </c>
      <c r="H859" s="43"/>
      <c r="I859" s="39"/>
      <c r="J859" s="39"/>
      <c r="K859" s="39"/>
      <c r="L859" s="39"/>
    </row>
    <row r="860" spans="1:12" ht="15" x14ac:dyDescent="0.4">
      <c r="A860" s="541" t="s">
        <v>1305</v>
      </c>
      <c r="B860" s="144">
        <v>2021</v>
      </c>
      <c r="C860" s="322" t="s">
        <v>73</v>
      </c>
      <c r="D860" s="39"/>
      <c r="E860" s="201"/>
      <c r="F860" s="41"/>
      <c r="G860" s="44" t="s">
        <v>11</v>
      </c>
      <c r="H860" s="43">
        <f>'[22]V. Informasi CSR_2021'!I839</f>
        <v>0</v>
      </c>
      <c r="I860" s="39"/>
      <c r="J860" s="39"/>
      <c r="K860" s="39"/>
      <c r="L860" s="39"/>
    </row>
    <row r="861" spans="1:12" ht="15" x14ac:dyDescent="0.4">
      <c r="A861" s="541" t="s">
        <v>1305</v>
      </c>
      <c r="B861" s="144">
        <v>2021</v>
      </c>
      <c r="C861" s="322" t="s">
        <v>74</v>
      </c>
      <c r="D861" s="39"/>
      <c r="E861" s="201"/>
      <c r="F861" s="41"/>
      <c r="G861" s="44" t="s">
        <v>11</v>
      </c>
      <c r="H861" s="43"/>
      <c r="I861" s="39"/>
      <c r="J861" s="39"/>
      <c r="K861" s="39"/>
      <c r="L861" s="39"/>
    </row>
    <row r="862" spans="1:12" ht="15" x14ac:dyDescent="0.4">
      <c r="A862" s="541" t="s">
        <v>1305</v>
      </c>
      <c r="B862" s="144">
        <v>2021</v>
      </c>
      <c r="C862" s="322" t="s">
        <v>75</v>
      </c>
      <c r="D862" s="39"/>
      <c r="E862" s="201"/>
      <c r="F862" s="41"/>
      <c r="G862" s="44" t="s">
        <v>11</v>
      </c>
      <c r="H862" s="43"/>
      <c r="I862" s="39"/>
      <c r="J862" s="39"/>
      <c r="K862" s="39"/>
      <c r="L862" s="39"/>
    </row>
    <row r="863" spans="1:12" ht="15" x14ac:dyDescent="0.4">
      <c r="A863" s="541" t="s">
        <v>1305</v>
      </c>
      <c r="B863" s="144">
        <v>2021</v>
      </c>
      <c r="C863" s="322" t="s">
        <v>76</v>
      </c>
      <c r="D863" s="39"/>
      <c r="E863" s="201"/>
      <c r="F863" s="41"/>
      <c r="G863" s="44" t="s">
        <v>11</v>
      </c>
      <c r="H863" s="43"/>
      <c r="I863" s="39"/>
      <c r="J863" s="39"/>
      <c r="K863" s="39"/>
      <c r="L863" s="39"/>
    </row>
    <row r="864" spans="1:12" ht="15" x14ac:dyDescent="0.4">
      <c r="A864" s="541" t="s">
        <v>1305</v>
      </c>
      <c r="B864" s="144">
        <v>2021</v>
      </c>
      <c r="C864" s="322" t="s">
        <v>77</v>
      </c>
      <c r="D864" s="39"/>
      <c r="E864" s="201"/>
      <c r="F864" s="41"/>
      <c r="G864" s="44" t="s">
        <v>11</v>
      </c>
      <c r="H864" s="43"/>
      <c r="I864" s="39"/>
      <c r="J864" s="39"/>
      <c r="K864" s="39"/>
      <c r="L864" s="39"/>
    </row>
    <row r="865" spans="1:12" ht="15" x14ac:dyDescent="0.4">
      <c r="A865" s="541" t="s">
        <v>1305</v>
      </c>
      <c r="B865" s="144">
        <v>2021</v>
      </c>
      <c r="C865" s="322" t="s">
        <v>78</v>
      </c>
      <c r="D865" s="39"/>
      <c r="E865" s="201"/>
      <c r="F865" s="41"/>
      <c r="G865" s="44" t="s">
        <v>11</v>
      </c>
      <c r="H865" s="43"/>
      <c r="I865" s="39"/>
      <c r="J865" s="39"/>
      <c r="K865" s="39"/>
      <c r="L865" s="39"/>
    </row>
    <row r="866" spans="1:12" ht="15" x14ac:dyDescent="0.4">
      <c r="A866" s="541" t="s">
        <v>1305</v>
      </c>
      <c r="B866" s="144">
        <v>2021</v>
      </c>
      <c r="C866" s="322" t="s">
        <v>79</v>
      </c>
      <c r="D866" s="39"/>
      <c r="E866" s="201"/>
      <c r="F866" s="41"/>
      <c r="G866" s="44" t="s">
        <v>11</v>
      </c>
      <c r="H866" s="43"/>
      <c r="I866" s="39"/>
      <c r="J866" s="39"/>
      <c r="K866" s="39"/>
      <c r="L866" s="39"/>
    </row>
    <row r="867" spans="1:12" ht="15" x14ac:dyDescent="0.4">
      <c r="A867" s="541" t="s">
        <v>1305</v>
      </c>
      <c r="B867" s="144">
        <v>2021</v>
      </c>
      <c r="C867" s="39" t="s">
        <v>80</v>
      </c>
      <c r="D867" s="39"/>
      <c r="E867" s="201"/>
      <c r="F867" s="41"/>
      <c r="G867" s="44" t="s">
        <v>11</v>
      </c>
      <c r="H867" s="43"/>
      <c r="I867" s="39"/>
      <c r="J867" s="39"/>
      <c r="K867" s="39"/>
      <c r="L867" s="39"/>
    </row>
    <row r="868" spans="1:12" ht="15" x14ac:dyDescent="0.4">
      <c r="A868" s="541" t="s">
        <v>1305</v>
      </c>
      <c r="B868" s="144">
        <v>2021</v>
      </c>
      <c r="C868" s="39" t="s">
        <v>82</v>
      </c>
      <c r="D868" s="39"/>
      <c r="E868" s="201"/>
      <c r="F868" s="41"/>
      <c r="G868" s="44" t="s">
        <v>11</v>
      </c>
      <c r="H868" s="43"/>
      <c r="I868" s="39"/>
      <c r="J868" s="39"/>
      <c r="K868" s="39"/>
      <c r="L868" s="39"/>
    </row>
    <row r="869" spans="1:12" ht="15" x14ac:dyDescent="0.4">
      <c r="A869" s="541" t="s">
        <v>1305</v>
      </c>
      <c r="B869" s="144">
        <v>2021</v>
      </c>
      <c r="C869" s="39"/>
      <c r="D869" s="39"/>
      <c r="E869" s="201"/>
      <c r="F869" s="41"/>
      <c r="G869" s="44"/>
      <c r="H869" s="43"/>
      <c r="I869" s="39"/>
      <c r="J869" s="39"/>
      <c r="K869" s="39"/>
      <c r="L869" s="39"/>
    </row>
    <row r="870" spans="1:12" ht="33.75" customHeight="1" x14ac:dyDescent="0.4">
      <c r="A870" s="359" t="s">
        <v>1342</v>
      </c>
      <c r="B870" s="144">
        <v>2021</v>
      </c>
      <c r="C870" s="436" t="s">
        <v>68</v>
      </c>
      <c r="D870" s="368"/>
      <c r="E870" s="368"/>
      <c r="F870" s="368"/>
      <c r="G870" s="369" t="s">
        <v>10</v>
      </c>
      <c r="H870" s="370"/>
      <c r="I870" s="369" t="s">
        <v>66</v>
      </c>
      <c r="J870" s="368"/>
      <c r="K870" s="368"/>
      <c r="L870" s="368"/>
    </row>
    <row r="871" spans="1:12" ht="15" x14ac:dyDescent="0.4">
      <c r="A871" s="359" t="s">
        <v>1342</v>
      </c>
      <c r="B871" s="144">
        <v>2021</v>
      </c>
      <c r="C871" s="460" t="s">
        <v>69</v>
      </c>
      <c r="D871" s="460"/>
      <c r="E871" s="460"/>
      <c r="F871" s="460"/>
      <c r="G871" s="532" t="s">
        <v>10</v>
      </c>
      <c r="H871" s="431"/>
      <c r="I871" s="532" t="s">
        <v>66</v>
      </c>
      <c r="J871" s="460"/>
      <c r="K871" s="460"/>
      <c r="L871" s="460"/>
    </row>
    <row r="872" spans="1:12" ht="15" x14ac:dyDescent="0.4">
      <c r="A872" s="359" t="s">
        <v>1342</v>
      </c>
      <c r="B872" s="144">
        <v>2021</v>
      </c>
      <c r="C872" s="460" t="s">
        <v>70</v>
      </c>
      <c r="D872" s="460"/>
      <c r="E872" s="460"/>
      <c r="F872" s="460"/>
      <c r="G872" s="532" t="s">
        <v>10</v>
      </c>
      <c r="H872" s="431"/>
      <c r="I872" s="532" t="s">
        <v>66</v>
      </c>
      <c r="J872" s="460"/>
      <c r="K872" s="460"/>
      <c r="L872" s="460"/>
    </row>
    <row r="873" spans="1:12" ht="15" x14ac:dyDescent="0.4">
      <c r="A873" s="359" t="s">
        <v>1342</v>
      </c>
      <c r="B873" s="144">
        <v>2021</v>
      </c>
      <c r="C873" s="460" t="s">
        <v>71</v>
      </c>
      <c r="D873" s="460"/>
      <c r="E873" s="460"/>
      <c r="F873" s="460"/>
      <c r="G873" s="532" t="s">
        <v>10</v>
      </c>
      <c r="H873" s="431"/>
      <c r="I873" s="532" t="s">
        <v>66</v>
      </c>
      <c r="J873" s="460"/>
      <c r="K873" s="460"/>
      <c r="L873" s="460"/>
    </row>
    <row r="874" spans="1:12" ht="15" x14ac:dyDescent="0.4">
      <c r="A874" s="359" t="s">
        <v>1342</v>
      </c>
      <c r="B874" s="144">
        <v>2021</v>
      </c>
      <c r="C874" s="460" t="s">
        <v>72</v>
      </c>
      <c r="D874" s="460"/>
      <c r="E874" s="460"/>
      <c r="F874" s="460"/>
      <c r="G874" s="532" t="s">
        <v>10</v>
      </c>
      <c r="H874" s="431"/>
      <c r="I874" s="532" t="s">
        <v>66</v>
      </c>
      <c r="J874" s="460"/>
      <c r="K874" s="460"/>
      <c r="L874" s="460"/>
    </row>
    <row r="875" spans="1:12" ht="15" x14ac:dyDescent="0.4">
      <c r="A875" s="359" t="s">
        <v>1342</v>
      </c>
      <c r="B875" s="144">
        <v>2021</v>
      </c>
      <c r="C875" s="460" t="s">
        <v>73</v>
      </c>
      <c r="D875" s="460"/>
      <c r="E875" s="460"/>
      <c r="F875" s="460"/>
      <c r="G875" s="532" t="s">
        <v>10</v>
      </c>
      <c r="H875" s="431"/>
      <c r="I875" s="532" t="s">
        <v>66</v>
      </c>
      <c r="J875" s="460"/>
      <c r="K875" s="460"/>
      <c r="L875" s="460"/>
    </row>
    <row r="876" spans="1:12" ht="15" x14ac:dyDescent="0.4">
      <c r="A876" s="359" t="s">
        <v>1342</v>
      </c>
      <c r="B876" s="144">
        <v>2021</v>
      </c>
      <c r="C876" s="460" t="s">
        <v>74</v>
      </c>
      <c r="D876" s="460"/>
      <c r="E876" s="460"/>
      <c r="F876" s="460"/>
      <c r="G876" s="532" t="s">
        <v>10</v>
      </c>
      <c r="H876" s="431">
        <v>100000</v>
      </c>
      <c r="I876" s="532" t="s">
        <v>66</v>
      </c>
      <c r="J876" s="460"/>
      <c r="K876" s="460"/>
      <c r="L876" s="460"/>
    </row>
    <row r="877" spans="1:12" ht="15" x14ac:dyDescent="0.4">
      <c r="A877" s="359" t="s">
        <v>1342</v>
      </c>
      <c r="B877" s="144">
        <v>2021</v>
      </c>
      <c r="C877" s="460" t="s">
        <v>75</v>
      </c>
      <c r="D877" s="460"/>
      <c r="E877" s="460"/>
      <c r="F877" s="460"/>
      <c r="G877" s="532" t="s">
        <v>10</v>
      </c>
      <c r="H877" s="431"/>
      <c r="I877" s="532" t="s">
        <v>66</v>
      </c>
      <c r="J877" s="460"/>
      <c r="K877" s="460"/>
      <c r="L877" s="460"/>
    </row>
    <row r="878" spans="1:12" ht="15" x14ac:dyDescent="0.4">
      <c r="A878" s="359" t="s">
        <v>1342</v>
      </c>
      <c r="B878" s="144">
        <v>2021</v>
      </c>
      <c r="C878" s="460" t="s">
        <v>76</v>
      </c>
      <c r="D878" s="460"/>
      <c r="E878" s="460"/>
      <c r="F878" s="460"/>
      <c r="G878" s="532" t="s">
        <v>10</v>
      </c>
      <c r="H878" s="431"/>
      <c r="I878" s="532" t="s">
        <v>66</v>
      </c>
      <c r="J878" s="460"/>
      <c r="K878" s="460"/>
      <c r="L878" s="460"/>
    </row>
    <row r="879" spans="1:12" ht="15" x14ac:dyDescent="0.4">
      <c r="A879" s="359" t="s">
        <v>1342</v>
      </c>
      <c r="B879" s="144">
        <v>2021</v>
      </c>
      <c r="C879" s="460" t="s">
        <v>77</v>
      </c>
      <c r="D879" s="460"/>
      <c r="E879" s="460"/>
      <c r="F879" s="461"/>
      <c r="G879" s="532" t="s">
        <v>10</v>
      </c>
      <c r="H879" s="431">
        <v>2056181.6395385701</v>
      </c>
      <c r="I879" s="532" t="s">
        <v>66</v>
      </c>
      <c r="J879" s="460"/>
      <c r="K879" s="460"/>
      <c r="L879" s="460"/>
    </row>
    <row r="880" spans="1:12" ht="15" x14ac:dyDescent="0.4">
      <c r="A880" s="359" t="s">
        <v>1342</v>
      </c>
      <c r="B880" s="144">
        <v>2021</v>
      </c>
      <c r="C880" s="460" t="s">
        <v>78</v>
      </c>
      <c r="D880" s="460"/>
      <c r="E880" s="463"/>
      <c r="F880" s="461"/>
      <c r="G880" s="532" t="s">
        <v>10</v>
      </c>
      <c r="H880" s="431"/>
      <c r="I880" s="532" t="s">
        <v>66</v>
      </c>
      <c r="J880" s="460"/>
      <c r="K880" s="460"/>
      <c r="L880" s="460"/>
    </row>
    <row r="881" spans="1:12" ht="15" x14ac:dyDescent="0.4">
      <c r="A881" s="359" t="s">
        <v>1342</v>
      </c>
      <c r="B881" s="144">
        <v>2021</v>
      </c>
      <c r="C881" s="460" t="s">
        <v>79</v>
      </c>
      <c r="D881" s="460"/>
      <c r="E881" s="463"/>
      <c r="F881" s="461"/>
      <c r="G881" s="532" t="s">
        <v>10</v>
      </c>
      <c r="H881" s="431"/>
      <c r="I881" s="532" t="s">
        <v>66</v>
      </c>
      <c r="J881" s="460"/>
      <c r="K881" s="460"/>
      <c r="L881" s="460"/>
    </row>
    <row r="882" spans="1:12" ht="15" x14ac:dyDescent="0.4">
      <c r="A882" s="359" t="s">
        <v>1342</v>
      </c>
      <c r="B882" s="144">
        <v>2021</v>
      </c>
      <c r="C882" s="460" t="s">
        <v>80</v>
      </c>
      <c r="D882" s="460"/>
      <c r="E882" s="463"/>
      <c r="F882" s="461"/>
      <c r="G882" s="532" t="s">
        <v>10</v>
      </c>
      <c r="H882" s="431"/>
      <c r="I882" s="532" t="s">
        <v>66</v>
      </c>
      <c r="J882" s="460"/>
      <c r="K882" s="460"/>
      <c r="L882" s="460"/>
    </row>
    <row r="883" spans="1:12" ht="15" x14ac:dyDescent="0.4">
      <c r="A883" s="359" t="s">
        <v>1342</v>
      </c>
      <c r="B883" s="144">
        <v>2021</v>
      </c>
      <c r="C883" s="460" t="s">
        <v>81</v>
      </c>
      <c r="D883" s="460"/>
      <c r="E883" s="463"/>
      <c r="F883" s="461"/>
      <c r="G883" s="532" t="s">
        <v>10</v>
      </c>
      <c r="H883" s="431"/>
      <c r="I883" s="532" t="s">
        <v>66</v>
      </c>
      <c r="J883" s="460"/>
      <c r="K883" s="460"/>
      <c r="L883" s="460"/>
    </row>
    <row r="884" spans="1:12" ht="15" x14ac:dyDescent="0.4">
      <c r="A884" s="359" t="s">
        <v>1342</v>
      </c>
      <c r="B884" s="144">
        <v>2021</v>
      </c>
      <c r="C884" s="465" t="s">
        <v>68</v>
      </c>
      <c r="D884" s="460"/>
      <c r="E884" s="464"/>
      <c r="F884" s="461"/>
      <c r="G884" s="532" t="s">
        <v>11</v>
      </c>
      <c r="H884" s="432"/>
      <c r="I884" s="532" t="s">
        <v>66</v>
      </c>
      <c r="J884" s="460"/>
      <c r="K884" s="460"/>
      <c r="L884" s="460"/>
    </row>
    <row r="885" spans="1:12" ht="15" x14ac:dyDescent="0.4">
      <c r="A885" s="359" t="s">
        <v>1342</v>
      </c>
      <c r="B885" s="144">
        <v>2021</v>
      </c>
      <c r="C885" s="460" t="s">
        <v>69</v>
      </c>
      <c r="D885" s="460"/>
      <c r="E885" s="464"/>
      <c r="F885" s="461"/>
      <c r="G885" s="532" t="s">
        <v>11</v>
      </c>
      <c r="H885" s="432"/>
      <c r="I885" s="532" t="s">
        <v>66</v>
      </c>
      <c r="J885" s="460"/>
      <c r="K885" s="460"/>
      <c r="L885" s="460"/>
    </row>
    <row r="886" spans="1:12" ht="15" x14ac:dyDescent="0.4">
      <c r="A886" s="359" t="s">
        <v>1342</v>
      </c>
      <c r="B886" s="144">
        <v>2021</v>
      </c>
      <c r="C886" s="460" t="s">
        <v>70</v>
      </c>
      <c r="D886" s="460"/>
      <c r="E886" s="464"/>
      <c r="F886" s="461"/>
      <c r="G886" s="532" t="s">
        <v>11</v>
      </c>
      <c r="H886" s="432"/>
      <c r="I886" s="532" t="s">
        <v>66</v>
      </c>
      <c r="J886" s="460"/>
      <c r="K886" s="460"/>
      <c r="L886" s="460"/>
    </row>
    <row r="887" spans="1:12" ht="15" x14ac:dyDescent="0.4">
      <c r="A887" s="359" t="s">
        <v>1342</v>
      </c>
      <c r="B887" s="144">
        <v>2021</v>
      </c>
      <c r="C887" s="460" t="s">
        <v>71</v>
      </c>
      <c r="D887" s="460"/>
      <c r="E887" s="464"/>
      <c r="F887" s="461"/>
      <c r="G887" s="532" t="s">
        <v>11</v>
      </c>
      <c r="H887" s="432">
        <v>8500436447</v>
      </c>
      <c r="I887" s="532" t="s">
        <v>66</v>
      </c>
      <c r="J887" s="460"/>
      <c r="K887" s="460"/>
      <c r="L887" s="460"/>
    </row>
    <row r="888" spans="1:12" ht="15" x14ac:dyDescent="0.4">
      <c r="A888" s="359" t="s">
        <v>1342</v>
      </c>
      <c r="B888" s="144">
        <v>2021</v>
      </c>
      <c r="C888" s="460" t="s">
        <v>72</v>
      </c>
      <c r="D888" s="460"/>
      <c r="E888" s="464"/>
      <c r="F888" s="461"/>
      <c r="G888" s="532" t="s">
        <v>11</v>
      </c>
      <c r="H888" s="432"/>
      <c r="I888" s="532" t="s">
        <v>66</v>
      </c>
      <c r="J888" s="460"/>
      <c r="K888" s="460"/>
      <c r="L888" s="460"/>
    </row>
    <row r="889" spans="1:12" ht="15" x14ac:dyDescent="0.4">
      <c r="A889" s="359" t="s">
        <v>1342</v>
      </c>
      <c r="B889" s="144">
        <v>2021</v>
      </c>
      <c r="C889" s="460" t="s">
        <v>73</v>
      </c>
      <c r="D889" s="460"/>
      <c r="E889" s="464"/>
      <c r="F889" s="461"/>
      <c r="G889" s="532" t="s">
        <v>11</v>
      </c>
      <c r="H889" s="432">
        <f>'[23]V. Informasi CSR_2021'!H855+'[23]V. Informasi CSR_2021'!I855</f>
        <v>0</v>
      </c>
      <c r="I889" s="532" t="s">
        <v>86</v>
      </c>
      <c r="J889" s="532" t="s">
        <v>83</v>
      </c>
      <c r="K889" s="532" t="s">
        <v>83</v>
      </c>
      <c r="L889" s="460"/>
    </row>
    <row r="890" spans="1:12" ht="15" x14ac:dyDescent="0.4">
      <c r="A890" s="359" t="s">
        <v>1342</v>
      </c>
      <c r="B890" s="144">
        <v>2021</v>
      </c>
      <c r="C890" s="460" t="s">
        <v>74</v>
      </c>
      <c r="D890" s="460"/>
      <c r="E890" s="464"/>
      <c r="F890" s="461"/>
      <c r="G890" s="532" t="s">
        <v>11</v>
      </c>
      <c r="H890" s="432"/>
      <c r="I890" s="532" t="s">
        <v>66</v>
      </c>
      <c r="J890" s="460"/>
      <c r="K890" s="460"/>
      <c r="L890" s="460"/>
    </row>
    <row r="891" spans="1:12" ht="15" x14ac:dyDescent="0.4">
      <c r="A891" s="359" t="s">
        <v>1342</v>
      </c>
      <c r="B891" s="144">
        <v>2021</v>
      </c>
      <c r="C891" s="460" t="s">
        <v>75</v>
      </c>
      <c r="D891" s="460"/>
      <c r="E891" s="464"/>
      <c r="F891" s="461"/>
      <c r="G891" s="532" t="s">
        <v>11</v>
      </c>
      <c r="H891" s="432"/>
      <c r="I891" s="532" t="s">
        <v>66</v>
      </c>
      <c r="J891" s="460"/>
      <c r="K891" s="460"/>
      <c r="L891" s="460"/>
    </row>
    <row r="892" spans="1:12" ht="15" x14ac:dyDescent="0.4">
      <c r="A892" s="359" t="s">
        <v>1342</v>
      </c>
      <c r="B892" s="144">
        <v>2021</v>
      </c>
      <c r="C892" s="460" t="s">
        <v>76</v>
      </c>
      <c r="D892" s="460"/>
      <c r="E892" s="464"/>
      <c r="F892" s="461"/>
      <c r="G892" s="532" t="s">
        <v>11</v>
      </c>
      <c r="H892" s="432"/>
      <c r="I892" s="532" t="s">
        <v>66</v>
      </c>
      <c r="J892" s="460"/>
      <c r="K892" s="460"/>
      <c r="L892" s="460"/>
    </row>
    <row r="893" spans="1:12" ht="15" x14ac:dyDescent="0.4">
      <c r="A893" s="359" t="s">
        <v>1342</v>
      </c>
      <c r="B893" s="144">
        <v>2021</v>
      </c>
      <c r="C893" s="460" t="s">
        <v>77</v>
      </c>
      <c r="D893" s="460"/>
      <c r="E893" s="464"/>
      <c r="F893" s="461"/>
      <c r="G893" s="532" t="s">
        <v>11</v>
      </c>
      <c r="H893" s="432"/>
      <c r="I893" s="532" t="s">
        <v>66</v>
      </c>
      <c r="J893" s="460"/>
      <c r="K893" s="460"/>
      <c r="L893" s="460"/>
    </row>
    <row r="894" spans="1:12" ht="15" x14ac:dyDescent="0.4">
      <c r="A894" s="359" t="s">
        <v>1342</v>
      </c>
      <c r="B894" s="144">
        <v>2021</v>
      </c>
      <c r="C894" s="460" t="s">
        <v>78</v>
      </c>
      <c r="D894" s="460"/>
      <c r="E894" s="464"/>
      <c r="F894" s="461"/>
      <c r="G894" s="532" t="s">
        <v>11</v>
      </c>
      <c r="H894" s="432"/>
      <c r="I894" s="532" t="s">
        <v>66</v>
      </c>
      <c r="J894" s="460"/>
      <c r="K894" s="460"/>
      <c r="L894" s="460"/>
    </row>
    <row r="895" spans="1:12" ht="15" x14ac:dyDescent="0.4">
      <c r="A895" s="359" t="s">
        <v>1342</v>
      </c>
      <c r="B895" s="144">
        <v>2021</v>
      </c>
      <c r="C895" s="460" t="s">
        <v>79</v>
      </c>
      <c r="D895" s="460"/>
      <c r="E895" s="464"/>
      <c r="F895" s="461"/>
      <c r="G895" s="532" t="s">
        <v>11</v>
      </c>
      <c r="H895" s="432"/>
      <c r="I895" s="532" t="s">
        <v>66</v>
      </c>
      <c r="J895" s="460"/>
      <c r="K895" s="460"/>
      <c r="L895" s="460"/>
    </row>
    <row r="896" spans="1:12" ht="15" x14ac:dyDescent="0.4">
      <c r="A896" s="359" t="s">
        <v>1342</v>
      </c>
      <c r="B896" s="144">
        <v>2021</v>
      </c>
      <c r="C896" s="460" t="s">
        <v>80</v>
      </c>
      <c r="D896" s="460"/>
      <c r="E896" s="464"/>
      <c r="F896" s="461"/>
      <c r="G896" s="532" t="s">
        <v>11</v>
      </c>
      <c r="H896" s="432"/>
      <c r="I896" s="532" t="s">
        <v>66</v>
      </c>
      <c r="J896" s="460"/>
      <c r="K896" s="460"/>
      <c r="L896" s="460"/>
    </row>
    <row r="897" spans="1:12" ht="15" x14ac:dyDescent="0.4">
      <c r="A897" s="359" t="s">
        <v>1342</v>
      </c>
      <c r="B897" s="144">
        <v>2021</v>
      </c>
      <c r="C897" s="460" t="s">
        <v>82</v>
      </c>
      <c r="D897" s="460"/>
      <c r="E897" s="464"/>
      <c r="F897" s="461"/>
      <c r="G897" s="532" t="s">
        <v>11</v>
      </c>
      <c r="H897" s="432"/>
      <c r="I897" s="532" t="s">
        <v>66</v>
      </c>
      <c r="J897" s="460"/>
      <c r="K897" s="460"/>
      <c r="L897" s="460"/>
    </row>
    <row r="898" spans="1:12" ht="15" x14ac:dyDescent="0.4">
      <c r="A898" s="359" t="s">
        <v>1342</v>
      </c>
      <c r="B898" s="144">
        <v>2021</v>
      </c>
      <c r="C898" s="460"/>
      <c r="D898" s="460"/>
      <c r="E898" s="464"/>
      <c r="F898" s="461"/>
      <c r="G898" s="532"/>
      <c r="H898" s="432"/>
      <c r="I898" s="532"/>
      <c r="J898" s="460"/>
      <c r="K898" s="460"/>
      <c r="L898" s="460"/>
    </row>
    <row r="899" spans="1:12" ht="15" x14ac:dyDescent="0.4">
      <c r="A899" s="354" t="s">
        <v>1359</v>
      </c>
      <c r="B899" s="144">
        <v>2021</v>
      </c>
      <c r="C899" s="436" t="s">
        <v>68</v>
      </c>
      <c r="D899" s="368"/>
      <c r="E899" s="368"/>
      <c r="F899" s="368"/>
      <c r="G899" s="369" t="s">
        <v>10</v>
      </c>
      <c r="H899" s="370"/>
      <c r="I899" s="369" t="s">
        <v>66</v>
      </c>
      <c r="J899" s="368"/>
      <c r="K899" s="368"/>
      <c r="L899" s="368"/>
    </row>
    <row r="900" spans="1:12" ht="15" x14ac:dyDescent="0.4">
      <c r="A900" s="354" t="s">
        <v>1359</v>
      </c>
      <c r="B900" s="144">
        <v>2021</v>
      </c>
      <c r="C900" s="39" t="s">
        <v>69</v>
      </c>
      <c r="D900" s="39"/>
      <c r="E900" s="39"/>
      <c r="F900" s="39"/>
      <c r="G900" s="44" t="s">
        <v>10</v>
      </c>
      <c r="H900" s="42"/>
      <c r="I900" s="44" t="s">
        <v>66</v>
      </c>
      <c r="J900" s="39"/>
      <c r="K900" s="39"/>
      <c r="L900" s="39"/>
    </row>
    <row r="901" spans="1:12" ht="15" x14ac:dyDescent="0.4">
      <c r="A901" s="354" t="s">
        <v>1359</v>
      </c>
      <c r="B901" s="144">
        <v>2021</v>
      </c>
      <c r="C901" s="39" t="s">
        <v>70</v>
      </c>
      <c r="D901" s="39"/>
      <c r="E901" s="39"/>
      <c r="F901" s="39"/>
      <c r="G901" s="44" t="s">
        <v>10</v>
      </c>
      <c r="H901" s="42"/>
      <c r="I901" s="44" t="s">
        <v>66</v>
      </c>
      <c r="J901" s="39"/>
      <c r="K901" s="39"/>
      <c r="L901" s="39"/>
    </row>
    <row r="902" spans="1:12" ht="15" x14ac:dyDescent="0.4">
      <c r="A902" s="354" t="s">
        <v>1359</v>
      </c>
      <c r="B902" s="144">
        <v>2021</v>
      </c>
      <c r="C902" s="39" t="s">
        <v>71</v>
      </c>
      <c r="D902" s="39"/>
      <c r="E902" s="39"/>
      <c r="F902" s="39"/>
      <c r="G902" s="44" t="s">
        <v>10</v>
      </c>
      <c r="H902" s="42"/>
      <c r="I902" s="44" t="s">
        <v>66</v>
      </c>
      <c r="J902" s="39"/>
      <c r="K902" s="39"/>
      <c r="L902" s="39"/>
    </row>
    <row r="903" spans="1:12" ht="15" x14ac:dyDescent="0.4">
      <c r="A903" s="354" t="s">
        <v>1359</v>
      </c>
      <c r="B903" s="144">
        <v>2021</v>
      </c>
      <c r="C903" s="39" t="s">
        <v>72</v>
      </c>
      <c r="D903" s="39"/>
      <c r="E903" s="39"/>
      <c r="F903" s="39"/>
      <c r="G903" s="44" t="s">
        <v>10</v>
      </c>
      <c r="H903" s="42"/>
      <c r="I903" s="44" t="s">
        <v>66</v>
      </c>
      <c r="J903" s="39"/>
      <c r="K903" s="39"/>
      <c r="L903" s="39"/>
    </row>
    <row r="904" spans="1:12" ht="15" x14ac:dyDescent="0.4">
      <c r="A904" s="354" t="s">
        <v>1359</v>
      </c>
      <c r="B904" s="144">
        <v>2021</v>
      </c>
      <c r="C904" s="39" t="s">
        <v>73</v>
      </c>
      <c r="D904" s="39"/>
      <c r="E904" s="39"/>
      <c r="F904" s="39"/>
      <c r="G904" s="44" t="s">
        <v>10</v>
      </c>
      <c r="H904" s="42"/>
      <c r="I904" s="44" t="s">
        <v>66</v>
      </c>
      <c r="J904" s="39"/>
      <c r="K904" s="39"/>
      <c r="L904" s="39"/>
    </row>
    <row r="905" spans="1:12" ht="15" x14ac:dyDescent="0.4">
      <c r="A905" s="354" t="s">
        <v>1359</v>
      </c>
      <c r="B905" s="144">
        <v>2021</v>
      </c>
      <c r="C905" s="39" t="s">
        <v>74</v>
      </c>
      <c r="D905" s="39"/>
      <c r="E905" s="39"/>
      <c r="F905" s="39"/>
      <c r="G905" s="44" t="s">
        <v>10</v>
      </c>
      <c r="H905" s="42"/>
      <c r="I905" s="44" t="s">
        <v>66</v>
      </c>
      <c r="J905" s="39"/>
      <c r="K905" s="39"/>
      <c r="L905" s="39"/>
    </row>
    <row r="906" spans="1:12" ht="15" x14ac:dyDescent="0.4">
      <c r="A906" s="354" t="s">
        <v>1359</v>
      </c>
      <c r="B906" s="144">
        <v>2021</v>
      </c>
      <c r="C906" s="39" t="s">
        <v>75</v>
      </c>
      <c r="D906" s="39"/>
      <c r="E906" s="39"/>
      <c r="F906" s="39"/>
      <c r="G906" s="44" t="s">
        <v>10</v>
      </c>
      <c r="H906" s="42"/>
      <c r="I906" s="44" t="s">
        <v>66</v>
      </c>
      <c r="J906" s="39"/>
      <c r="K906" s="39"/>
      <c r="L906" s="39"/>
    </row>
    <row r="907" spans="1:12" ht="15" x14ac:dyDescent="0.4">
      <c r="A907" s="354" t="s">
        <v>1359</v>
      </c>
      <c r="B907" s="144">
        <v>2021</v>
      </c>
      <c r="C907" s="39" t="s">
        <v>76</v>
      </c>
      <c r="D907" s="39"/>
      <c r="E907" s="39"/>
      <c r="F907" s="39"/>
      <c r="G907" s="44" t="s">
        <v>10</v>
      </c>
      <c r="H907" s="42"/>
      <c r="I907" s="44" t="s">
        <v>66</v>
      </c>
      <c r="J907" s="39"/>
      <c r="K907" s="39"/>
      <c r="L907" s="39"/>
    </row>
    <row r="908" spans="1:12" ht="15" x14ac:dyDescent="0.4">
      <c r="A908" s="354" t="s">
        <v>1359</v>
      </c>
      <c r="B908" s="144">
        <v>2021</v>
      </c>
      <c r="C908" s="39" t="s">
        <v>77</v>
      </c>
      <c r="D908" s="39"/>
      <c r="E908" s="39"/>
      <c r="F908" s="41"/>
      <c r="G908" s="44" t="s">
        <v>10</v>
      </c>
      <c r="H908" s="42">
        <v>32765.886888749999</v>
      </c>
      <c r="I908" s="44" t="s">
        <v>66</v>
      </c>
      <c r="J908" s="39"/>
      <c r="K908" s="39"/>
      <c r="L908" s="39"/>
    </row>
    <row r="909" spans="1:12" ht="15" x14ac:dyDescent="0.4">
      <c r="A909" s="354" t="s">
        <v>1359</v>
      </c>
      <c r="B909" s="144">
        <v>2021</v>
      </c>
      <c r="C909" s="39" t="s">
        <v>78</v>
      </c>
      <c r="D909" s="39"/>
      <c r="E909" s="40"/>
      <c r="F909" s="41"/>
      <c r="G909" s="44" t="s">
        <v>10</v>
      </c>
      <c r="H909" s="42"/>
      <c r="I909" s="44" t="s">
        <v>66</v>
      </c>
      <c r="J909" s="39"/>
      <c r="K909" s="39"/>
      <c r="L909" s="39"/>
    </row>
    <row r="910" spans="1:12" ht="15" x14ac:dyDescent="0.4">
      <c r="A910" s="354" t="s">
        <v>1359</v>
      </c>
      <c r="B910" s="144">
        <v>2021</v>
      </c>
      <c r="C910" s="39" t="s">
        <v>79</v>
      </c>
      <c r="D910" s="39"/>
      <c r="E910" s="40"/>
      <c r="F910" s="41"/>
      <c r="G910" s="44" t="s">
        <v>10</v>
      </c>
      <c r="H910" s="42"/>
      <c r="I910" s="44" t="s">
        <v>66</v>
      </c>
      <c r="J910" s="39"/>
      <c r="K910" s="39"/>
      <c r="L910" s="39"/>
    </row>
    <row r="911" spans="1:12" ht="15" x14ac:dyDescent="0.4">
      <c r="A911" s="354" t="s">
        <v>1359</v>
      </c>
      <c r="B911" s="144">
        <v>2021</v>
      </c>
      <c r="C911" s="39" t="s">
        <v>80</v>
      </c>
      <c r="D911" s="39"/>
      <c r="E911" s="40"/>
      <c r="F911" s="41"/>
      <c r="G911" s="44" t="s">
        <v>10</v>
      </c>
      <c r="H911" s="42"/>
      <c r="I911" s="44" t="s">
        <v>66</v>
      </c>
      <c r="J911" s="39"/>
      <c r="K911" s="39"/>
      <c r="L911" s="39"/>
    </row>
    <row r="912" spans="1:12" ht="15" x14ac:dyDescent="0.4">
      <c r="A912" s="354" t="s">
        <v>1359</v>
      </c>
      <c r="B912" s="144">
        <v>2021</v>
      </c>
      <c r="C912" s="39" t="s">
        <v>81</v>
      </c>
      <c r="D912" s="39"/>
      <c r="E912" s="40"/>
      <c r="F912" s="41"/>
      <c r="G912" s="44" t="s">
        <v>10</v>
      </c>
      <c r="H912" s="42"/>
      <c r="I912" s="44" t="s">
        <v>66</v>
      </c>
      <c r="J912" s="39"/>
      <c r="K912" s="39"/>
      <c r="L912" s="39"/>
    </row>
    <row r="913" spans="1:12" ht="15" x14ac:dyDescent="0.4">
      <c r="A913" s="354" t="s">
        <v>1359</v>
      </c>
      <c r="B913" s="144">
        <v>2021</v>
      </c>
      <c r="C913" s="199" t="s">
        <v>68</v>
      </c>
      <c r="D913" s="39"/>
      <c r="E913" s="201"/>
      <c r="F913" s="41"/>
      <c r="G913" s="44" t="s">
        <v>11</v>
      </c>
      <c r="H913" s="43"/>
      <c r="I913" s="44" t="s">
        <v>66</v>
      </c>
      <c r="J913" s="39"/>
      <c r="K913" s="39"/>
      <c r="L913" s="39"/>
    </row>
    <row r="914" spans="1:12" ht="15" x14ac:dyDescent="0.4">
      <c r="A914" s="354" t="s">
        <v>1359</v>
      </c>
      <c r="B914" s="144">
        <v>2021</v>
      </c>
      <c r="C914" s="39" t="s">
        <v>69</v>
      </c>
      <c r="D914" s="39"/>
      <c r="E914" s="201"/>
      <c r="F914" s="41"/>
      <c r="G914" s="44" t="s">
        <v>11</v>
      </c>
      <c r="H914" s="43"/>
      <c r="I914" s="44" t="s">
        <v>66</v>
      </c>
      <c r="J914" s="39"/>
      <c r="K914" s="39"/>
      <c r="L914" s="39"/>
    </row>
    <row r="915" spans="1:12" ht="15" x14ac:dyDescent="0.4">
      <c r="A915" s="354" t="s">
        <v>1359</v>
      </c>
      <c r="B915" s="144">
        <v>2021</v>
      </c>
      <c r="C915" s="39" t="s">
        <v>70</v>
      </c>
      <c r="D915" s="39"/>
      <c r="E915" s="201"/>
      <c r="F915" s="41"/>
      <c r="G915" s="44" t="s">
        <v>11</v>
      </c>
      <c r="H915" s="43">
        <v>1909899058</v>
      </c>
      <c r="I915" s="44" t="s">
        <v>66</v>
      </c>
      <c r="J915" s="39"/>
      <c r="K915" s="39"/>
      <c r="L915" s="39"/>
    </row>
    <row r="916" spans="1:12" ht="15" x14ac:dyDescent="0.4">
      <c r="A916" s="354" t="s">
        <v>1359</v>
      </c>
      <c r="B916" s="144">
        <v>2021</v>
      </c>
      <c r="C916" s="39" t="s">
        <v>71</v>
      </c>
      <c r="D916" s="39"/>
      <c r="E916" s="201"/>
      <c r="F916" s="41"/>
      <c r="G916" s="44" t="s">
        <v>11</v>
      </c>
      <c r="H916" s="43">
        <v>588093335</v>
      </c>
      <c r="I916" s="44" t="s">
        <v>66</v>
      </c>
      <c r="J916" s="39"/>
      <c r="K916" s="39"/>
      <c r="L916" s="39"/>
    </row>
    <row r="917" spans="1:12" ht="15" x14ac:dyDescent="0.4">
      <c r="A917" s="354" t="s">
        <v>1359</v>
      </c>
      <c r="B917" s="144">
        <v>2021</v>
      </c>
      <c r="C917" s="39" t="s">
        <v>72</v>
      </c>
      <c r="D917" s="39"/>
      <c r="E917" s="201"/>
      <c r="F917" s="41"/>
      <c r="G917" s="44" t="s">
        <v>11</v>
      </c>
      <c r="H917" s="43"/>
      <c r="I917" s="44" t="s">
        <v>66</v>
      </c>
      <c r="J917" s="39"/>
      <c r="K917" s="39"/>
      <c r="L917" s="39"/>
    </row>
    <row r="918" spans="1:12" ht="15" x14ac:dyDescent="0.4">
      <c r="A918" s="354" t="s">
        <v>1359</v>
      </c>
      <c r="B918" s="144">
        <v>2021</v>
      </c>
      <c r="C918" s="39" t="s">
        <v>73</v>
      </c>
      <c r="D918" s="39"/>
      <c r="E918" s="201"/>
      <c r="F918" s="41"/>
      <c r="G918" s="44" t="s">
        <v>11</v>
      </c>
      <c r="H918" s="43">
        <f>SUM('[24]V. Informasi CSR_2021'!H881:I881)</f>
        <v>0</v>
      </c>
      <c r="I918" s="44" t="s">
        <v>66</v>
      </c>
      <c r="J918" s="39"/>
      <c r="K918" s="39"/>
      <c r="L918" s="39"/>
    </row>
    <row r="919" spans="1:12" ht="15" x14ac:dyDescent="0.4">
      <c r="A919" s="354" t="s">
        <v>1359</v>
      </c>
      <c r="B919" s="144">
        <v>2021</v>
      </c>
      <c r="C919" s="39" t="s">
        <v>74</v>
      </c>
      <c r="D919" s="39"/>
      <c r="E919" s="201"/>
      <c r="F919" s="41"/>
      <c r="G919" s="44" t="s">
        <v>11</v>
      </c>
      <c r="H919" s="43"/>
      <c r="I919" s="44" t="s">
        <v>66</v>
      </c>
      <c r="J919" s="39"/>
      <c r="K919" s="39"/>
      <c r="L919" s="39"/>
    </row>
    <row r="920" spans="1:12" ht="15" x14ac:dyDescent="0.4">
      <c r="A920" s="354" t="s">
        <v>1359</v>
      </c>
      <c r="B920" s="144">
        <v>2021</v>
      </c>
      <c r="C920" s="39" t="s">
        <v>75</v>
      </c>
      <c r="D920" s="39"/>
      <c r="E920" s="201"/>
      <c r="F920" s="41"/>
      <c r="G920" s="44" t="s">
        <v>11</v>
      </c>
      <c r="H920" s="43"/>
      <c r="I920" s="44" t="s">
        <v>66</v>
      </c>
      <c r="J920" s="39"/>
      <c r="K920" s="39"/>
      <c r="L920" s="39"/>
    </row>
    <row r="921" spans="1:12" ht="15" x14ac:dyDescent="0.4">
      <c r="A921" s="354" t="s">
        <v>1359</v>
      </c>
      <c r="B921" s="144">
        <v>2021</v>
      </c>
      <c r="C921" s="39" t="s">
        <v>76</v>
      </c>
      <c r="D921" s="39"/>
      <c r="E921" s="201"/>
      <c r="F921" s="41"/>
      <c r="G921" s="44" t="s">
        <v>11</v>
      </c>
      <c r="H921" s="43"/>
      <c r="I921" s="44" t="s">
        <v>66</v>
      </c>
      <c r="J921" s="39"/>
      <c r="K921" s="39"/>
      <c r="L921" s="39"/>
    </row>
    <row r="922" spans="1:12" ht="15" x14ac:dyDescent="0.4">
      <c r="A922" s="354" t="s">
        <v>1359</v>
      </c>
      <c r="B922" s="144">
        <v>2021</v>
      </c>
      <c r="C922" s="39" t="s">
        <v>77</v>
      </c>
      <c r="D922" s="39"/>
      <c r="E922" s="201"/>
      <c r="F922" s="41"/>
      <c r="G922" s="44" t="s">
        <v>11</v>
      </c>
      <c r="H922" s="43"/>
      <c r="I922" s="44" t="s">
        <v>66</v>
      </c>
      <c r="J922" s="39"/>
      <c r="K922" s="39"/>
      <c r="L922" s="39"/>
    </row>
    <row r="923" spans="1:12" ht="15" x14ac:dyDescent="0.4">
      <c r="A923" s="354" t="s">
        <v>1359</v>
      </c>
      <c r="B923" s="144">
        <v>2021</v>
      </c>
      <c r="C923" s="39" t="s">
        <v>78</v>
      </c>
      <c r="D923" s="39"/>
      <c r="E923" s="201"/>
      <c r="F923" s="41"/>
      <c r="G923" s="44" t="s">
        <v>11</v>
      </c>
      <c r="H923" s="43"/>
      <c r="I923" s="44" t="s">
        <v>66</v>
      </c>
      <c r="J923" s="39"/>
      <c r="K923" s="39"/>
      <c r="L923" s="39"/>
    </row>
    <row r="924" spans="1:12" ht="15" x14ac:dyDescent="0.4">
      <c r="A924" s="354" t="s">
        <v>1359</v>
      </c>
      <c r="B924" s="144">
        <v>2021</v>
      </c>
      <c r="C924" s="39" t="s">
        <v>79</v>
      </c>
      <c r="D924" s="39"/>
      <c r="E924" s="201"/>
      <c r="F924" s="41"/>
      <c r="G924" s="44" t="s">
        <v>11</v>
      </c>
      <c r="H924" s="43"/>
      <c r="I924" s="44" t="s">
        <v>66</v>
      </c>
      <c r="J924" s="39"/>
      <c r="K924" s="39"/>
      <c r="L924" s="39"/>
    </row>
    <row r="925" spans="1:12" ht="15" x14ac:dyDescent="0.4">
      <c r="A925" s="354" t="s">
        <v>1359</v>
      </c>
      <c r="B925" s="144">
        <v>2021</v>
      </c>
      <c r="C925" s="39" t="s">
        <v>80</v>
      </c>
      <c r="D925" s="39"/>
      <c r="E925" s="201"/>
      <c r="F925" s="41"/>
      <c r="G925" s="44" t="s">
        <v>11</v>
      </c>
      <c r="H925" s="43"/>
      <c r="I925" s="44" t="s">
        <v>66</v>
      </c>
      <c r="J925" s="39"/>
      <c r="K925" s="39"/>
      <c r="L925" s="39"/>
    </row>
    <row r="926" spans="1:12" ht="15" x14ac:dyDescent="0.4">
      <c r="A926" s="354" t="s">
        <v>1359</v>
      </c>
      <c r="B926" s="144">
        <v>2021</v>
      </c>
      <c r="C926" s="39" t="s">
        <v>82</v>
      </c>
      <c r="D926" s="39"/>
      <c r="E926" s="201"/>
      <c r="F926" s="41"/>
      <c r="G926" s="44" t="s">
        <v>11</v>
      </c>
      <c r="H926" s="43"/>
      <c r="I926" s="44" t="s">
        <v>66</v>
      </c>
      <c r="J926" s="39"/>
      <c r="K926" s="39"/>
      <c r="L926" s="39"/>
    </row>
    <row r="927" spans="1:12" ht="15" x14ac:dyDescent="0.4">
      <c r="A927" s="354" t="s">
        <v>1359</v>
      </c>
      <c r="B927" s="144">
        <v>2021</v>
      </c>
      <c r="C927" s="39"/>
      <c r="D927" s="39"/>
      <c r="E927" s="201"/>
      <c r="F927" s="41"/>
      <c r="G927" s="44"/>
      <c r="H927" s="43"/>
      <c r="I927" s="44"/>
      <c r="J927" s="39"/>
      <c r="K927" s="39"/>
      <c r="L927" s="39"/>
    </row>
    <row r="928" spans="1:12" ht="15" x14ac:dyDescent="0.4">
      <c r="A928" s="519" t="s">
        <v>1378</v>
      </c>
      <c r="B928" s="144">
        <v>2021</v>
      </c>
      <c r="C928" s="436" t="s">
        <v>68</v>
      </c>
      <c r="D928" s="368"/>
      <c r="E928" s="368"/>
      <c r="F928" s="368"/>
      <c r="G928" s="369" t="s">
        <v>10</v>
      </c>
      <c r="H928" s="370"/>
      <c r="I928" s="369"/>
      <c r="J928" s="368"/>
      <c r="K928" s="368"/>
      <c r="L928" s="368"/>
    </row>
    <row r="929" spans="1:12" ht="15" x14ac:dyDescent="0.4">
      <c r="A929" s="519" t="s">
        <v>1378</v>
      </c>
      <c r="B929" s="144">
        <v>2021</v>
      </c>
      <c r="C929" s="39" t="s">
        <v>69</v>
      </c>
      <c r="D929" s="39"/>
      <c r="E929" s="39"/>
      <c r="F929" s="39"/>
      <c r="G929" s="44" t="s">
        <v>10</v>
      </c>
      <c r="H929" s="42"/>
      <c r="I929" s="44"/>
      <c r="J929" s="39"/>
      <c r="K929" s="39"/>
      <c r="L929" s="39"/>
    </row>
    <row r="930" spans="1:12" ht="15" x14ac:dyDescent="0.4">
      <c r="A930" s="519" t="s">
        <v>1378</v>
      </c>
      <c r="B930" s="144">
        <v>2021</v>
      </c>
      <c r="C930" s="39" t="s">
        <v>70</v>
      </c>
      <c r="D930" s="39"/>
      <c r="E930" s="39"/>
      <c r="F930" s="39"/>
      <c r="G930" s="44" t="s">
        <v>10</v>
      </c>
      <c r="H930" s="42"/>
      <c r="I930" s="44"/>
      <c r="J930" s="39"/>
      <c r="K930" s="39"/>
      <c r="L930" s="39"/>
    </row>
    <row r="931" spans="1:12" ht="15" x14ac:dyDescent="0.4">
      <c r="A931" s="519" t="s">
        <v>1378</v>
      </c>
      <c r="B931" s="144">
        <v>2021</v>
      </c>
      <c r="C931" s="39" t="s">
        <v>71</v>
      </c>
      <c r="D931" s="39"/>
      <c r="E931" s="39"/>
      <c r="F931" s="39"/>
      <c r="G931" s="44" t="s">
        <v>10</v>
      </c>
      <c r="H931" s="42"/>
      <c r="I931" s="44"/>
      <c r="J931" s="39"/>
      <c r="K931" s="39"/>
      <c r="L931" s="39"/>
    </row>
    <row r="932" spans="1:12" ht="15" x14ac:dyDescent="0.4">
      <c r="A932" s="519" t="s">
        <v>1378</v>
      </c>
      <c r="B932" s="144">
        <v>2021</v>
      </c>
      <c r="C932" s="39" t="s">
        <v>72</v>
      </c>
      <c r="D932" s="39"/>
      <c r="E932" s="39"/>
      <c r="F932" s="39"/>
      <c r="G932" s="44" t="s">
        <v>10</v>
      </c>
      <c r="H932" s="42"/>
      <c r="I932" s="44"/>
      <c r="J932" s="39"/>
      <c r="K932" s="39"/>
      <c r="L932" s="39"/>
    </row>
    <row r="933" spans="1:12" ht="15" x14ac:dyDescent="0.4">
      <c r="A933" s="519" t="s">
        <v>1378</v>
      </c>
      <c r="B933" s="144">
        <v>2021</v>
      </c>
      <c r="C933" s="39" t="s">
        <v>73</v>
      </c>
      <c r="D933" s="39"/>
      <c r="E933" s="39"/>
      <c r="F933" s="39"/>
      <c r="G933" s="44" t="s">
        <v>10</v>
      </c>
      <c r="H933" s="42"/>
      <c r="I933" s="44"/>
      <c r="J933" s="39"/>
      <c r="K933" s="39"/>
      <c r="L933" s="39"/>
    </row>
    <row r="934" spans="1:12" ht="15" x14ac:dyDescent="0.4">
      <c r="A934" s="519" t="s">
        <v>1378</v>
      </c>
      <c r="B934" s="144">
        <v>2021</v>
      </c>
      <c r="C934" s="39" t="s">
        <v>74</v>
      </c>
      <c r="D934" s="39"/>
      <c r="E934" s="39"/>
      <c r="F934" s="39"/>
      <c r="G934" s="44" t="s">
        <v>10</v>
      </c>
      <c r="H934" s="42"/>
      <c r="I934" s="44"/>
      <c r="J934" s="39"/>
      <c r="K934" s="39"/>
      <c r="L934" s="39"/>
    </row>
    <row r="935" spans="1:12" ht="15" x14ac:dyDescent="0.4">
      <c r="A935" s="519" t="s">
        <v>1378</v>
      </c>
      <c r="B935" s="144">
        <v>2021</v>
      </c>
      <c r="C935" s="39" t="s">
        <v>75</v>
      </c>
      <c r="D935" s="39"/>
      <c r="E935" s="39"/>
      <c r="F935" s="39"/>
      <c r="G935" s="44" t="s">
        <v>10</v>
      </c>
      <c r="H935" s="42"/>
      <c r="I935" s="44"/>
      <c r="J935" s="39"/>
      <c r="K935" s="39"/>
      <c r="L935" s="39"/>
    </row>
    <row r="936" spans="1:12" ht="15" x14ac:dyDescent="0.4">
      <c r="A936" s="519" t="s">
        <v>1378</v>
      </c>
      <c r="B936" s="144">
        <v>2021</v>
      </c>
      <c r="C936" s="39" t="s">
        <v>76</v>
      </c>
      <c r="D936" s="39"/>
      <c r="E936" s="39"/>
      <c r="F936" s="39"/>
      <c r="G936" s="44" t="s">
        <v>10</v>
      </c>
      <c r="H936" s="42"/>
      <c r="I936" s="44"/>
      <c r="J936" s="39"/>
      <c r="K936" s="39"/>
      <c r="L936" s="39"/>
    </row>
    <row r="937" spans="1:12" ht="15" x14ac:dyDescent="0.4">
      <c r="A937" s="519" t="s">
        <v>1378</v>
      </c>
      <c r="B937" s="144">
        <v>2021</v>
      </c>
      <c r="C937" s="39" t="s">
        <v>77</v>
      </c>
      <c r="D937" s="39"/>
      <c r="E937" s="39"/>
      <c r="F937" s="41"/>
      <c r="G937" s="44" t="s">
        <v>10</v>
      </c>
      <c r="H937" s="42"/>
      <c r="I937" s="44"/>
      <c r="J937" s="39"/>
      <c r="K937" s="39"/>
      <c r="L937" s="39"/>
    </row>
    <row r="938" spans="1:12" ht="15" x14ac:dyDescent="0.4">
      <c r="A938" s="519" t="s">
        <v>1378</v>
      </c>
      <c r="B938" s="144">
        <v>2021</v>
      </c>
      <c r="C938" s="39" t="s">
        <v>78</v>
      </c>
      <c r="D938" s="39"/>
      <c r="E938" s="40"/>
      <c r="F938" s="41"/>
      <c r="G938" s="44" t="s">
        <v>10</v>
      </c>
      <c r="H938" s="42"/>
      <c r="I938" s="44"/>
      <c r="J938" s="39"/>
      <c r="K938" s="39"/>
      <c r="L938" s="39"/>
    </row>
    <row r="939" spans="1:12" ht="15" x14ac:dyDescent="0.4">
      <c r="A939" s="519" t="s">
        <v>1378</v>
      </c>
      <c r="B939" s="144">
        <v>2021</v>
      </c>
      <c r="C939" s="39" t="s">
        <v>79</v>
      </c>
      <c r="D939" s="39"/>
      <c r="E939" s="40"/>
      <c r="F939" s="41"/>
      <c r="G939" s="44" t="s">
        <v>10</v>
      </c>
      <c r="H939" s="42"/>
      <c r="I939" s="44"/>
      <c r="J939" s="39"/>
      <c r="K939" s="39"/>
      <c r="L939" s="39"/>
    </row>
    <row r="940" spans="1:12" ht="15" x14ac:dyDescent="0.4">
      <c r="A940" s="519" t="s">
        <v>1378</v>
      </c>
      <c r="B940" s="144">
        <v>2021</v>
      </c>
      <c r="C940" s="39" t="s">
        <v>80</v>
      </c>
      <c r="D940" s="39"/>
      <c r="E940" s="40"/>
      <c r="F940" s="41"/>
      <c r="G940" s="44" t="s">
        <v>10</v>
      </c>
      <c r="H940" s="42"/>
      <c r="I940" s="44"/>
      <c r="J940" s="39"/>
      <c r="K940" s="39"/>
      <c r="L940" s="39"/>
    </row>
    <row r="941" spans="1:12" ht="15" x14ac:dyDescent="0.4">
      <c r="A941" s="519" t="s">
        <v>1378</v>
      </c>
      <c r="B941" s="144">
        <v>2021</v>
      </c>
      <c r="C941" s="39" t="s">
        <v>81</v>
      </c>
      <c r="D941" s="39"/>
      <c r="E941" s="40"/>
      <c r="F941" s="41"/>
      <c r="G941" s="44" t="s">
        <v>10</v>
      </c>
      <c r="H941" s="42"/>
      <c r="I941" s="44"/>
      <c r="J941" s="39"/>
      <c r="K941" s="39"/>
      <c r="L941" s="39"/>
    </row>
    <row r="942" spans="1:12" ht="15" x14ac:dyDescent="0.4">
      <c r="A942" s="519" t="s">
        <v>1378</v>
      </c>
      <c r="B942" s="144">
        <v>2021</v>
      </c>
      <c r="C942" s="199" t="s">
        <v>68</v>
      </c>
      <c r="D942" s="39"/>
      <c r="E942" s="201"/>
      <c r="F942" s="41"/>
      <c r="G942" s="44" t="s">
        <v>11</v>
      </c>
      <c r="H942" s="43"/>
      <c r="I942" s="44"/>
      <c r="J942" s="39"/>
      <c r="K942" s="39"/>
      <c r="L942" s="39"/>
    </row>
    <row r="943" spans="1:12" ht="15" x14ac:dyDescent="0.4">
      <c r="A943" s="519" t="s">
        <v>1378</v>
      </c>
      <c r="B943" s="144">
        <v>2021</v>
      </c>
      <c r="C943" s="39" t="s">
        <v>69</v>
      </c>
      <c r="D943" s="39"/>
      <c r="E943" s="201"/>
      <c r="F943" s="41"/>
      <c r="G943" s="44" t="s">
        <v>11</v>
      </c>
      <c r="H943" s="43"/>
      <c r="I943" s="44"/>
      <c r="J943" s="39"/>
      <c r="K943" s="39"/>
      <c r="L943" s="39"/>
    </row>
    <row r="944" spans="1:12" ht="15" x14ac:dyDescent="0.4">
      <c r="A944" s="519" t="s">
        <v>1378</v>
      </c>
      <c r="B944" s="144">
        <v>2021</v>
      </c>
      <c r="C944" s="39" t="s">
        <v>70</v>
      </c>
      <c r="D944" s="39"/>
      <c r="E944" s="201"/>
      <c r="F944" s="41"/>
      <c r="G944" s="44" t="s">
        <v>11</v>
      </c>
      <c r="H944" s="43"/>
      <c r="I944" s="44"/>
      <c r="J944" s="39"/>
      <c r="K944" s="39"/>
      <c r="L944" s="39"/>
    </row>
    <row r="945" spans="1:12" ht="15" x14ac:dyDescent="0.4">
      <c r="A945" s="519" t="s">
        <v>1378</v>
      </c>
      <c r="B945" s="144">
        <v>2021</v>
      </c>
      <c r="C945" s="39" t="s">
        <v>71</v>
      </c>
      <c r="D945" s="39"/>
      <c r="E945" s="201"/>
      <c r="F945" s="41"/>
      <c r="G945" s="44" t="s">
        <v>11</v>
      </c>
      <c r="H945" s="43"/>
      <c r="I945" s="44"/>
      <c r="J945" s="39"/>
      <c r="K945" s="39"/>
      <c r="L945" s="39"/>
    </row>
    <row r="946" spans="1:12" ht="15" x14ac:dyDescent="0.4">
      <c r="A946" s="519" t="s">
        <v>1378</v>
      </c>
      <c r="B946" s="144">
        <v>2021</v>
      </c>
      <c r="C946" s="39" t="s">
        <v>72</v>
      </c>
      <c r="D946" s="39"/>
      <c r="E946" s="201"/>
      <c r="F946" s="41"/>
      <c r="G946" s="44" t="s">
        <v>11</v>
      </c>
      <c r="H946" s="43"/>
      <c r="I946" s="44"/>
      <c r="J946" s="39"/>
      <c r="K946" s="39"/>
      <c r="L946" s="39"/>
    </row>
    <row r="947" spans="1:12" ht="15" x14ac:dyDescent="0.4">
      <c r="A947" s="519" t="s">
        <v>1378</v>
      </c>
      <c r="B947" s="144">
        <v>2021</v>
      </c>
      <c r="C947" s="39" t="s">
        <v>73</v>
      </c>
      <c r="D947" s="39"/>
      <c r="E947" s="201"/>
      <c r="F947" s="41"/>
      <c r="G947" s="44" t="s">
        <v>11</v>
      </c>
      <c r="H947" s="43"/>
      <c r="I947" s="44"/>
      <c r="J947" s="39"/>
      <c r="K947" s="39"/>
      <c r="L947" s="39"/>
    </row>
    <row r="948" spans="1:12" ht="15" x14ac:dyDescent="0.4">
      <c r="A948" s="519" t="s">
        <v>1378</v>
      </c>
      <c r="B948" s="144">
        <v>2021</v>
      </c>
      <c r="C948" s="39" t="s">
        <v>74</v>
      </c>
      <c r="D948" s="39"/>
      <c r="E948" s="201"/>
      <c r="F948" s="41"/>
      <c r="G948" s="44" t="s">
        <v>11</v>
      </c>
      <c r="H948" s="43"/>
      <c r="I948" s="44"/>
      <c r="J948" s="39"/>
      <c r="K948" s="39"/>
      <c r="L948" s="39"/>
    </row>
    <row r="949" spans="1:12" ht="15" x14ac:dyDescent="0.4">
      <c r="A949" s="519" t="s">
        <v>1378</v>
      </c>
      <c r="B949" s="144">
        <v>2021</v>
      </c>
      <c r="C949" s="39" t="s">
        <v>75</v>
      </c>
      <c r="D949" s="39"/>
      <c r="E949" s="201"/>
      <c r="F949" s="41"/>
      <c r="G949" s="44" t="s">
        <v>11</v>
      </c>
      <c r="H949" s="43"/>
      <c r="I949" s="44"/>
      <c r="J949" s="39"/>
      <c r="K949" s="39"/>
      <c r="L949" s="39"/>
    </row>
    <row r="950" spans="1:12" ht="15" x14ac:dyDescent="0.4">
      <c r="A950" s="519" t="s">
        <v>1378</v>
      </c>
      <c r="B950" s="144">
        <v>2021</v>
      </c>
      <c r="C950" s="39" t="s">
        <v>76</v>
      </c>
      <c r="D950" s="39"/>
      <c r="E950" s="201"/>
      <c r="F950" s="41"/>
      <c r="G950" s="44" t="s">
        <v>11</v>
      </c>
      <c r="H950" s="43"/>
      <c r="I950" s="44"/>
      <c r="J950" s="39"/>
      <c r="K950" s="39"/>
      <c r="L950" s="39"/>
    </row>
    <row r="951" spans="1:12" ht="15" x14ac:dyDescent="0.4">
      <c r="A951" s="519" t="s">
        <v>1378</v>
      </c>
      <c r="B951" s="144">
        <v>2021</v>
      </c>
      <c r="C951" s="39" t="s">
        <v>77</v>
      </c>
      <c r="D951" s="39"/>
      <c r="E951" s="201"/>
      <c r="F951" s="41"/>
      <c r="G951" s="44" t="s">
        <v>11</v>
      </c>
      <c r="H951" s="43"/>
      <c r="I951" s="44"/>
      <c r="J951" s="39"/>
      <c r="K951" s="39"/>
      <c r="L951" s="39"/>
    </row>
    <row r="952" spans="1:12" ht="15" x14ac:dyDescent="0.4">
      <c r="A952" s="519" t="s">
        <v>1378</v>
      </c>
      <c r="B952" s="144">
        <v>2021</v>
      </c>
      <c r="C952" s="39" t="s">
        <v>78</v>
      </c>
      <c r="D952" s="39"/>
      <c r="E952" s="201"/>
      <c r="F952" s="41"/>
      <c r="G952" s="44" t="s">
        <v>11</v>
      </c>
      <c r="H952" s="43"/>
      <c r="I952" s="44"/>
      <c r="J952" s="39"/>
      <c r="K952" s="39"/>
      <c r="L952" s="39"/>
    </row>
    <row r="953" spans="1:12" ht="15" x14ac:dyDescent="0.4">
      <c r="A953" s="519" t="s">
        <v>1378</v>
      </c>
      <c r="B953" s="144">
        <v>2021</v>
      </c>
      <c r="C953" s="39" t="s">
        <v>79</v>
      </c>
      <c r="D953" s="39"/>
      <c r="E953" s="201"/>
      <c r="F953" s="41"/>
      <c r="G953" s="44" t="s">
        <v>11</v>
      </c>
      <c r="H953" s="43"/>
      <c r="I953" s="44"/>
      <c r="J953" s="39"/>
      <c r="K953" s="39"/>
      <c r="L953" s="39"/>
    </row>
    <row r="954" spans="1:12" ht="15" x14ac:dyDescent="0.4">
      <c r="A954" s="519" t="s">
        <v>1378</v>
      </c>
      <c r="B954" s="144">
        <v>2021</v>
      </c>
      <c r="C954" s="39" t="s">
        <v>80</v>
      </c>
      <c r="D954" s="39"/>
      <c r="E954" s="201"/>
      <c r="F954" s="41"/>
      <c r="G954" s="44" t="s">
        <v>11</v>
      </c>
      <c r="H954" s="43"/>
      <c r="I954" s="44"/>
      <c r="J954" s="39"/>
      <c r="K954" s="39"/>
      <c r="L954" s="39"/>
    </row>
    <row r="955" spans="1:12" ht="15" x14ac:dyDescent="0.4">
      <c r="A955" s="519" t="s">
        <v>1378</v>
      </c>
      <c r="B955" s="144">
        <v>2021</v>
      </c>
      <c r="C955" s="39" t="s">
        <v>82</v>
      </c>
      <c r="D955" s="39"/>
      <c r="E955" s="201"/>
      <c r="F955" s="41"/>
      <c r="G955" s="44" t="s">
        <v>11</v>
      </c>
      <c r="H955" s="43"/>
      <c r="I955" s="44"/>
      <c r="J955" s="39"/>
      <c r="K955" s="39"/>
      <c r="L955" s="39"/>
    </row>
    <row r="956" spans="1:12" ht="15" x14ac:dyDescent="0.35">
      <c r="A956" s="787" t="s">
        <v>1404</v>
      </c>
      <c r="B956" s="144">
        <v>2021</v>
      </c>
      <c r="C956" s="776" t="s">
        <v>68</v>
      </c>
      <c r="D956" s="777" t="s">
        <v>66</v>
      </c>
      <c r="E956" s="777" t="s">
        <v>66</v>
      </c>
      <c r="F956" s="777" t="s">
        <v>83</v>
      </c>
      <c r="G956" s="777" t="s">
        <v>10</v>
      </c>
      <c r="H956" s="778">
        <v>35278832.230000004</v>
      </c>
      <c r="I956" s="777" t="s">
        <v>66</v>
      </c>
      <c r="J956" s="777" t="s">
        <v>83</v>
      </c>
      <c r="K956" s="777" t="s">
        <v>83</v>
      </c>
      <c r="L956" s="777" t="s">
        <v>67</v>
      </c>
    </row>
    <row r="957" spans="1:12" ht="15" x14ac:dyDescent="0.35">
      <c r="A957" s="787" t="s">
        <v>1404</v>
      </c>
      <c r="B957" s="144">
        <v>2021</v>
      </c>
      <c r="C957" s="776" t="s">
        <v>69</v>
      </c>
      <c r="D957" s="777"/>
      <c r="E957" s="777"/>
      <c r="F957" s="777"/>
      <c r="G957" s="777" t="s">
        <v>10</v>
      </c>
      <c r="H957" s="778"/>
      <c r="I957" s="777"/>
      <c r="J957" s="777"/>
      <c r="K957" s="777"/>
      <c r="L957" s="777"/>
    </row>
    <row r="958" spans="1:12" ht="15" x14ac:dyDescent="0.35">
      <c r="A958" s="787" t="s">
        <v>1404</v>
      </c>
      <c r="B958" s="144">
        <v>2021</v>
      </c>
      <c r="C958" s="776" t="s">
        <v>70</v>
      </c>
      <c r="D958" s="777"/>
      <c r="E958" s="777"/>
      <c r="F958" s="777"/>
      <c r="G958" s="777" t="s">
        <v>10</v>
      </c>
      <c r="H958" s="778"/>
      <c r="I958" s="777"/>
      <c r="J958" s="777"/>
      <c r="K958" s="777"/>
      <c r="L958" s="777"/>
    </row>
    <row r="959" spans="1:12" ht="15" x14ac:dyDescent="0.35">
      <c r="A959" s="787" t="s">
        <v>1404</v>
      </c>
      <c r="B959" s="144">
        <v>2021</v>
      </c>
      <c r="C959" s="776" t="s">
        <v>71</v>
      </c>
      <c r="D959" s="777"/>
      <c r="E959" s="777"/>
      <c r="F959" s="777"/>
      <c r="G959" s="777" t="s">
        <v>10</v>
      </c>
      <c r="H959" s="778"/>
      <c r="I959" s="777"/>
      <c r="J959" s="777"/>
      <c r="K959" s="777"/>
      <c r="L959" s="777"/>
    </row>
    <row r="960" spans="1:12" ht="15" x14ac:dyDescent="0.35">
      <c r="A960" s="787" t="s">
        <v>1404</v>
      </c>
      <c r="B960" s="144">
        <v>2021</v>
      </c>
      <c r="C960" s="776" t="s">
        <v>72</v>
      </c>
      <c r="D960" s="777"/>
      <c r="E960" s="777"/>
      <c r="F960" s="777"/>
      <c r="G960" s="777" t="s">
        <v>10</v>
      </c>
      <c r="H960" s="778"/>
      <c r="I960" s="777"/>
      <c r="J960" s="777"/>
      <c r="K960" s="777"/>
      <c r="L960" s="777"/>
    </row>
    <row r="961" spans="1:12" ht="15" x14ac:dyDescent="0.35">
      <c r="A961" s="787" t="s">
        <v>1404</v>
      </c>
      <c r="B961" s="144">
        <v>2021</v>
      </c>
      <c r="C961" s="776" t="s">
        <v>73</v>
      </c>
      <c r="D961" s="777"/>
      <c r="E961" s="777"/>
      <c r="F961" s="777"/>
      <c r="G961" s="777" t="s">
        <v>10</v>
      </c>
      <c r="H961" s="778"/>
      <c r="I961" s="777"/>
      <c r="J961" s="777"/>
      <c r="K961" s="777"/>
      <c r="L961" s="777"/>
    </row>
    <row r="962" spans="1:12" ht="15" x14ac:dyDescent="0.35">
      <c r="A962" s="787" t="s">
        <v>1404</v>
      </c>
      <c r="B962" s="144">
        <v>2021</v>
      </c>
      <c r="C962" s="776" t="s">
        <v>74</v>
      </c>
      <c r="D962" s="777" t="s">
        <v>86</v>
      </c>
      <c r="E962" s="777" t="s">
        <v>86</v>
      </c>
      <c r="F962" s="777" t="s">
        <v>1776</v>
      </c>
      <c r="G962" s="777" t="s">
        <v>10</v>
      </c>
      <c r="H962" s="778">
        <v>2317441.56</v>
      </c>
      <c r="I962" s="777" t="s">
        <v>66</v>
      </c>
      <c r="J962" s="777" t="s">
        <v>83</v>
      </c>
      <c r="K962" s="777" t="s">
        <v>83</v>
      </c>
      <c r="L962" s="777" t="s">
        <v>1777</v>
      </c>
    </row>
    <row r="963" spans="1:12" ht="15" x14ac:dyDescent="0.35">
      <c r="A963" s="787" t="s">
        <v>1404</v>
      </c>
      <c r="B963" s="144">
        <v>2021</v>
      </c>
      <c r="C963" s="776" t="s">
        <v>75</v>
      </c>
      <c r="D963" s="777" t="s">
        <v>66</v>
      </c>
      <c r="E963" s="777" t="s">
        <v>66</v>
      </c>
      <c r="F963" s="777" t="s">
        <v>83</v>
      </c>
      <c r="G963" s="777" t="s">
        <v>10</v>
      </c>
      <c r="H963" s="779" t="s">
        <v>87</v>
      </c>
      <c r="I963" s="777" t="s">
        <v>66</v>
      </c>
      <c r="J963" s="777" t="s">
        <v>83</v>
      </c>
      <c r="K963" s="777" t="s">
        <v>83</v>
      </c>
      <c r="L963" s="777" t="s">
        <v>87</v>
      </c>
    </row>
    <row r="964" spans="1:12" ht="15" x14ac:dyDescent="0.35">
      <c r="A964" s="787" t="s">
        <v>1404</v>
      </c>
      <c r="B964" s="144">
        <v>2021</v>
      </c>
      <c r="C964" s="776" t="s">
        <v>76</v>
      </c>
      <c r="D964" s="777" t="s">
        <v>66</v>
      </c>
      <c r="E964" s="777" t="s">
        <v>66</v>
      </c>
      <c r="F964" s="777" t="s">
        <v>83</v>
      </c>
      <c r="G964" s="777" t="s">
        <v>10</v>
      </c>
      <c r="H964" s="779" t="s">
        <v>87</v>
      </c>
      <c r="I964" s="777" t="s">
        <v>66</v>
      </c>
      <c r="J964" s="777" t="s">
        <v>83</v>
      </c>
      <c r="K964" s="777" t="s">
        <v>83</v>
      </c>
      <c r="L964" s="777" t="s">
        <v>87</v>
      </c>
    </row>
    <row r="965" spans="1:12" ht="30" x14ac:dyDescent="0.35">
      <c r="A965" s="787" t="s">
        <v>1404</v>
      </c>
      <c r="B965" s="144">
        <v>2021</v>
      </c>
      <c r="C965" s="776" t="s">
        <v>77</v>
      </c>
      <c r="D965" s="777" t="s">
        <v>86</v>
      </c>
      <c r="E965" s="777" t="s">
        <v>86</v>
      </c>
      <c r="F965" s="780" t="s">
        <v>1778</v>
      </c>
      <c r="G965" s="777" t="s">
        <v>10</v>
      </c>
      <c r="H965" s="778">
        <v>759810</v>
      </c>
      <c r="I965" s="777" t="s">
        <v>66</v>
      </c>
      <c r="J965" s="777" t="s">
        <v>83</v>
      </c>
      <c r="K965" s="777" t="s">
        <v>797</v>
      </c>
      <c r="L965" s="777" t="s">
        <v>1779</v>
      </c>
    </row>
    <row r="966" spans="1:12" ht="15" x14ac:dyDescent="0.35">
      <c r="A966" s="787" t="s">
        <v>1404</v>
      </c>
      <c r="B966" s="144">
        <v>2021</v>
      </c>
      <c r="C966" s="776" t="s">
        <v>78</v>
      </c>
      <c r="D966" s="777" t="s">
        <v>86</v>
      </c>
      <c r="E966" s="777" t="s">
        <v>86</v>
      </c>
      <c r="F966" s="781" t="s">
        <v>1780</v>
      </c>
      <c r="G966" s="777" t="s">
        <v>10</v>
      </c>
      <c r="H966" s="778">
        <v>15246355.789999999</v>
      </c>
      <c r="I966" s="777" t="s">
        <v>66</v>
      </c>
      <c r="J966" s="777" t="s">
        <v>83</v>
      </c>
      <c r="K966" s="777" t="s">
        <v>767</v>
      </c>
      <c r="L966" s="777" t="s">
        <v>1781</v>
      </c>
    </row>
    <row r="967" spans="1:12" ht="45" x14ac:dyDescent="0.35">
      <c r="A967" s="787" t="s">
        <v>1404</v>
      </c>
      <c r="B967" s="144">
        <v>2021</v>
      </c>
      <c r="C967" s="776" t="s">
        <v>79</v>
      </c>
      <c r="D967" s="777" t="s">
        <v>86</v>
      </c>
      <c r="E967" s="777" t="s">
        <v>86</v>
      </c>
      <c r="F967" s="780" t="s">
        <v>1782</v>
      </c>
      <c r="G967" s="777" t="s">
        <v>10</v>
      </c>
      <c r="H967" s="778">
        <v>-325111.89402213198</v>
      </c>
      <c r="I967" s="777" t="s">
        <v>66</v>
      </c>
      <c r="J967" s="777" t="s">
        <v>83</v>
      </c>
      <c r="K967" s="777" t="s">
        <v>797</v>
      </c>
      <c r="L967" s="782" t="s">
        <v>1783</v>
      </c>
    </row>
    <row r="968" spans="1:12" ht="45" x14ac:dyDescent="0.35">
      <c r="A968" s="787" t="s">
        <v>1404</v>
      </c>
      <c r="B968" s="144">
        <v>2021</v>
      </c>
      <c r="C968" s="776" t="s">
        <v>80</v>
      </c>
      <c r="D968" s="777" t="s">
        <v>86</v>
      </c>
      <c r="E968" s="777" t="s">
        <v>86</v>
      </c>
      <c r="F968" s="780" t="s">
        <v>1784</v>
      </c>
      <c r="G968" s="777" t="s">
        <v>10</v>
      </c>
      <c r="H968" s="778">
        <v>-13705588.329581693</v>
      </c>
      <c r="I968" s="777" t="s">
        <v>66</v>
      </c>
      <c r="J968" s="777" t="s">
        <v>83</v>
      </c>
      <c r="K968" s="777" t="s">
        <v>767</v>
      </c>
      <c r="L968" s="782" t="s">
        <v>1785</v>
      </c>
    </row>
    <row r="969" spans="1:12" ht="15" x14ac:dyDescent="0.35">
      <c r="A969" s="787" t="s">
        <v>1404</v>
      </c>
      <c r="B969" s="144">
        <v>2021</v>
      </c>
      <c r="C969" s="776" t="s">
        <v>81</v>
      </c>
      <c r="D969" s="777" t="s">
        <v>86</v>
      </c>
      <c r="E969" s="777" t="s">
        <v>86</v>
      </c>
      <c r="F969" s="781" t="s">
        <v>1786</v>
      </c>
      <c r="G969" s="777" t="s">
        <v>10</v>
      </c>
      <c r="H969" s="783">
        <v>7632.0160188749996</v>
      </c>
      <c r="I969" s="777" t="s">
        <v>66</v>
      </c>
      <c r="J969" s="777" t="s">
        <v>83</v>
      </c>
      <c r="K969" s="777" t="s">
        <v>83</v>
      </c>
      <c r="L969" s="782"/>
    </row>
    <row r="970" spans="1:12" ht="15" x14ac:dyDescent="0.35">
      <c r="A970" s="787" t="s">
        <v>1404</v>
      </c>
      <c r="B970" s="144">
        <v>2021</v>
      </c>
      <c r="C970" s="776" t="s">
        <v>68</v>
      </c>
      <c r="D970" s="777"/>
      <c r="E970" s="784"/>
      <c r="F970" s="781"/>
      <c r="G970" s="777" t="s">
        <v>11</v>
      </c>
      <c r="H970" s="785"/>
      <c r="I970" s="777"/>
      <c r="J970" s="777"/>
      <c r="K970" s="777"/>
      <c r="L970" s="777"/>
    </row>
    <row r="971" spans="1:12" ht="15" x14ac:dyDescent="0.35">
      <c r="A971" s="787" t="s">
        <v>1404</v>
      </c>
      <c r="B971" s="144">
        <v>2021</v>
      </c>
      <c r="C971" s="776" t="s">
        <v>69</v>
      </c>
      <c r="D971" s="777" t="s">
        <v>66</v>
      </c>
      <c r="E971" s="784" t="s">
        <v>66</v>
      </c>
      <c r="F971" s="777" t="s">
        <v>83</v>
      </c>
      <c r="G971" s="777" t="s">
        <v>11</v>
      </c>
      <c r="H971" s="785">
        <v>66686233677</v>
      </c>
      <c r="I971" s="777" t="s">
        <v>66</v>
      </c>
      <c r="J971" s="777" t="s">
        <v>83</v>
      </c>
      <c r="K971" s="777" t="s">
        <v>83</v>
      </c>
      <c r="L971" s="777"/>
    </row>
    <row r="972" spans="1:12" ht="15" x14ac:dyDescent="0.35">
      <c r="A972" s="787" t="s">
        <v>1404</v>
      </c>
      <c r="B972" s="144">
        <v>2021</v>
      </c>
      <c r="C972" s="776" t="s">
        <v>70</v>
      </c>
      <c r="D972" s="777" t="s">
        <v>66</v>
      </c>
      <c r="E972" s="784" t="s">
        <v>66</v>
      </c>
      <c r="F972" s="777" t="s">
        <v>83</v>
      </c>
      <c r="G972" s="777" t="s">
        <v>11</v>
      </c>
      <c r="H972" s="785">
        <v>15670148172</v>
      </c>
      <c r="I972" s="777" t="s">
        <v>66</v>
      </c>
      <c r="J972" s="777" t="s">
        <v>83</v>
      </c>
      <c r="K972" s="777" t="s">
        <v>83</v>
      </c>
      <c r="L972" s="777" t="s">
        <v>67</v>
      </c>
    </row>
    <row r="973" spans="1:12" ht="15" x14ac:dyDescent="0.35">
      <c r="A973" s="787" t="s">
        <v>1404</v>
      </c>
      <c r="B973" s="144">
        <v>2021</v>
      </c>
      <c r="C973" s="776" t="s">
        <v>71</v>
      </c>
      <c r="D973" s="777" t="s">
        <v>66</v>
      </c>
      <c r="E973" s="784" t="s">
        <v>66</v>
      </c>
      <c r="F973" s="777" t="s">
        <v>83</v>
      </c>
      <c r="G973" s="777" t="s">
        <v>11</v>
      </c>
      <c r="H973" s="785">
        <v>46199766505</v>
      </c>
      <c r="I973" s="777" t="s">
        <v>66</v>
      </c>
      <c r="J973" s="777" t="s">
        <v>83</v>
      </c>
      <c r="K973" s="777" t="s">
        <v>83</v>
      </c>
      <c r="L973" s="777" t="s">
        <v>67</v>
      </c>
    </row>
    <row r="974" spans="1:12" ht="15" x14ac:dyDescent="0.35">
      <c r="A974" s="787" t="s">
        <v>1404</v>
      </c>
      <c r="B974" s="144">
        <v>2021</v>
      </c>
      <c r="C974" s="776" t="s">
        <v>72</v>
      </c>
      <c r="D974" s="777" t="s">
        <v>66</v>
      </c>
      <c r="E974" s="784" t="s">
        <v>66</v>
      </c>
      <c r="F974" s="777" t="s">
        <v>83</v>
      </c>
      <c r="G974" s="777" t="s">
        <v>11</v>
      </c>
      <c r="H974" s="785">
        <v>0</v>
      </c>
      <c r="I974" s="777" t="s">
        <v>66</v>
      </c>
      <c r="J974" s="777" t="s">
        <v>83</v>
      </c>
      <c r="K974" s="777" t="s">
        <v>83</v>
      </c>
      <c r="L974" s="777" t="s">
        <v>67</v>
      </c>
    </row>
    <row r="975" spans="1:12" ht="15" x14ac:dyDescent="0.35">
      <c r="A975" s="787" t="s">
        <v>1404</v>
      </c>
      <c r="B975" s="144">
        <v>2021</v>
      </c>
      <c r="C975" s="776" t="s">
        <v>73</v>
      </c>
      <c r="D975" s="777" t="s">
        <v>86</v>
      </c>
      <c r="E975" s="777" t="s">
        <v>86</v>
      </c>
      <c r="F975" s="777" t="s">
        <v>83</v>
      </c>
      <c r="G975" s="777" t="s">
        <v>11</v>
      </c>
      <c r="H975" s="785">
        <v>0</v>
      </c>
      <c r="I975" s="777" t="s">
        <v>86</v>
      </c>
      <c r="J975" s="786" t="s">
        <v>1787</v>
      </c>
      <c r="K975" s="777" t="s">
        <v>83</v>
      </c>
      <c r="L975" s="782"/>
    </row>
    <row r="976" spans="1:12" ht="15" x14ac:dyDescent="0.35">
      <c r="A976" s="787" t="s">
        <v>1404</v>
      </c>
      <c r="B976" s="144">
        <v>2021</v>
      </c>
      <c r="C976" s="776" t="s">
        <v>74</v>
      </c>
      <c r="D976" s="777" t="s">
        <v>86</v>
      </c>
      <c r="E976" s="777" t="s">
        <v>86</v>
      </c>
      <c r="F976" s="777" t="s">
        <v>1788</v>
      </c>
      <c r="G976" s="777" t="s">
        <v>10</v>
      </c>
      <c r="H976" s="778">
        <v>16216460</v>
      </c>
      <c r="I976" s="777" t="s">
        <v>66</v>
      </c>
      <c r="J976" s="777" t="s">
        <v>87</v>
      </c>
      <c r="K976" s="777" t="s">
        <v>83</v>
      </c>
      <c r="L976" s="777" t="s">
        <v>1789</v>
      </c>
    </row>
    <row r="977" spans="1:12" ht="15" x14ac:dyDescent="0.35">
      <c r="A977" s="787" t="s">
        <v>1404</v>
      </c>
      <c r="B977" s="144">
        <v>2021</v>
      </c>
      <c r="C977" s="776" t="s">
        <v>75</v>
      </c>
      <c r="D977" s="777"/>
      <c r="E977" s="784"/>
      <c r="F977" s="781"/>
      <c r="G977" s="777" t="s">
        <v>11</v>
      </c>
      <c r="H977" s="785"/>
      <c r="I977" s="777"/>
      <c r="J977" s="777"/>
      <c r="K977" s="777"/>
      <c r="L977" s="777"/>
    </row>
    <row r="978" spans="1:12" ht="15" x14ac:dyDescent="0.35">
      <c r="A978" s="787" t="s">
        <v>1404</v>
      </c>
      <c r="B978" s="144">
        <v>2021</v>
      </c>
      <c r="C978" s="776" t="s">
        <v>76</v>
      </c>
      <c r="D978" s="777"/>
      <c r="E978" s="784"/>
      <c r="F978" s="781"/>
      <c r="G978" s="777" t="s">
        <v>11</v>
      </c>
      <c r="H978" s="785"/>
      <c r="I978" s="777"/>
      <c r="J978" s="777"/>
      <c r="K978" s="777"/>
      <c r="L978" s="777"/>
    </row>
    <row r="979" spans="1:12" ht="15" x14ac:dyDescent="0.35">
      <c r="A979" s="787" t="s">
        <v>1404</v>
      </c>
      <c r="B979" s="144">
        <v>2021</v>
      </c>
      <c r="C979" s="776" t="s">
        <v>77</v>
      </c>
      <c r="D979" s="777"/>
      <c r="E979" s="784"/>
      <c r="F979" s="781"/>
      <c r="G979" s="777" t="s">
        <v>11</v>
      </c>
      <c r="H979" s="785"/>
      <c r="I979" s="777"/>
      <c r="J979" s="777"/>
      <c r="K979" s="777"/>
      <c r="L979" s="777"/>
    </row>
    <row r="980" spans="1:12" ht="15" x14ac:dyDescent="0.35">
      <c r="A980" s="787" t="s">
        <v>1404</v>
      </c>
      <c r="B980" s="144">
        <v>2021</v>
      </c>
      <c r="C980" s="776" t="s">
        <v>78</v>
      </c>
      <c r="D980" s="777"/>
      <c r="E980" s="784"/>
      <c r="F980" s="781"/>
      <c r="G980" s="777" t="s">
        <v>11</v>
      </c>
      <c r="H980" s="785"/>
      <c r="I980" s="777"/>
      <c r="J980" s="777"/>
      <c r="K980" s="777"/>
      <c r="L980" s="777"/>
    </row>
    <row r="981" spans="1:12" ht="15" x14ac:dyDescent="0.35">
      <c r="A981" s="787" t="s">
        <v>1404</v>
      </c>
      <c r="B981" s="144">
        <v>2021</v>
      </c>
      <c r="C981" s="776" t="s">
        <v>79</v>
      </c>
      <c r="D981" s="777"/>
      <c r="E981" s="784"/>
      <c r="F981" s="781"/>
      <c r="G981" s="777" t="s">
        <v>11</v>
      </c>
      <c r="H981" s="785"/>
      <c r="I981" s="777"/>
      <c r="J981" s="777"/>
      <c r="K981" s="777"/>
      <c r="L981" s="777"/>
    </row>
    <row r="982" spans="1:12" ht="15" x14ac:dyDescent="0.35">
      <c r="A982" s="787" t="s">
        <v>1404</v>
      </c>
      <c r="B982" s="144">
        <v>2021</v>
      </c>
      <c r="C982" s="776" t="s">
        <v>80</v>
      </c>
      <c r="D982" s="777"/>
      <c r="E982" s="784"/>
      <c r="F982" s="781"/>
      <c r="G982" s="777" t="s">
        <v>11</v>
      </c>
      <c r="H982" s="785"/>
      <c r="I982" s="777"/>
      <c r="J982" s="777"/>
      <c r="K982" s="777"/>
      <c r="L982" s="777"/>
    </row>
    <row r="983" spans="1:12" ht="15" x14ac:dyDescent="0.35">
      <c r="A983" s="787" t="s">
        <v>1404</v>
      </c>
      <c r="B983" s="144">
        <v>2021</v>
      </c>
      <c r="C983" s="776" t="s">
        <v>82</v>
      </c>
      <c r="D983" s="777"/>
      <c r="E983" s="784"/>
      <c r="F983" s="781"/>
      <c r="G983" s="777" t="s">
        <v>11</v>
      </c>
      <c r="H983" s="785"/>
      <c r="I983" s="777"/>
      <c r="J983" s="777"/>
      <c r="K983" s="777"/>
      <c r="L983" s="777"/>
    </row>
    <row r="984" spans="1:12" ht="15" x14ac:dyDescent="0.4">
      <c r="A984" s="787" t="s">
        <v>1404</v>
      </c>
      <c r="B984" s="144">
        <v>2021</v>
      </c>
      <c r="C984" s="788"/>
      <c r="D984" s="777"/>
      <c r="E984" s="777"/>
      <c r="F984" s="777"/>
      <c r="G984" s="777"/>
      <c r="H984" s="789"/>
      <c r="I984" s="790"/>
      <c r="J984" s="790"/>
      <c r="K984" s="790"/>
      <c r="L984" s="790"/>
    </row>
    <row r="985" spans="1:12" ht="15" x14ac:dyDescent="0.4">
      <c r="A985" s="787" t="s">
        <v>1411</v>
      </c>
      <c r="B985" s="144">
        <v>2021</v>
      </c>
      <c r="C985" s="1031" t="s">
        <v>68</v>
      </c>
      <c r="D985" s="777"/>
      <c r="E985" s="777"/>
      <c r="F985" s="777"/>
      <c r="G985" s="777" t="s">
        <v>10</v>
      </c>
      <c r="H985" s="778"/>
      <c r="I985" s="777"/>
      <c r="J985" s="777"/>
      <c r="K985" s="777"/>
      <c r="L985" s="777"/>
    </row>
    <row r="986" spans="1:12" ht="15" x14ac:dyDescent="0.4">
      <c r="A986" s="787" t="s">
        <v>1411</v>
      </c>
      <c r="B986" s="144">
        <v>2021</v>
      </c>
      <c r="C986" s="788" t="s">
        <v>69</v>
      </c>
      <c r="D986" s="777"/>
      <c r="E986" s="777"/>
      <c r="F986" s="777"/>
      <c r="G986" s="777" t="s">
        <v>10</v>
      </c>
      <c r="H986" s="778"/>
      <c r="I986" s="777"/>
      <c r="J986" s="777"/>
      <c r="K986" s="777"/>
      <c r="L986" s="777"/>
    </row>
    <row r="987" spans="1:12" ht="15" x14ac:dyDescent="0.4">
      <c r="A987" s="787" t="s">
        <v>1411</v>
      </c>
      <c r="B987" s="144">
        <v>2021</v>
      </c>
      <c r="C987" s="788" t="s">
        <v>70</v>
      </c>
      <c r="D987" s="777"/>
      <c r="E987" s="777"/>
      <c r="F987" s="777"/>
      <c r="G987" s="777" t="s">
        <v>10</v>
      </c>
      <c r="H987" s="778"/>
      <c r="I987" s="777"/>
      <c r="J987" s="777"/>
      <c r="K987" s="777"/>
      <c r="L987" s="777"/>
    </row>
    <row r="988" spans="1:12" ht="15" x14ac:dyDescent="0.4">
      <c r="A988" s="787" t="s">
        <v>1411</v>
      </c>
      <c r="B988" s="144">
        <v>2021</v>
      </c>
      <c r="C988" s="788" t="s">
        <v>71</v>
      </c>
      <c r="D988" s="777"/>
      <c r="E988" s="777"/>
      <c r="F988" s="777"/>
      <c r="G988" s="777" t="s">
        <v>10</v>
      </c>
      <c r="H988" s="778"/>
      <c r="I988" s="777"/>
      <c r="J988" s="777"/>
      <c r="K988" s="777"/>
      <c r="L988" s="777"/>
    </row>
    <row r="989" spans="1:12" ht="15" x14ac:dyDescent="0.4">
      <c r="A989" s="787" t="s">
        <v>1411</v>
      </c>
      <c r="B989" s="144">
        <v>2021</v>
      </c>
      <c r="C989" s="788" t="s">
        <v>72</v>
      </c>
      <c r="D989" s="777"/>
      <c r="E989" s="777"/>
      <c r="F989" s="777"/>
      <c r="G989" s="777" t="s">
        <v>10</v>
      </c>
      <c r="H989" s="778"/>
      <c r="I989" s="777"/>
      <c r="J989" s="777"/>
      <c r="K989" s="777"/>
      <c r="L989" s="777"/>
    </row>
    <row r="990" spans="1:12" ht="15" x14ac:dyDescent="0.4">
      <c r="A990" s="787" t="s">
        <v>1411</v>
      </c>
      <c r="B990" s="144">
        <v>2021</v>
      </c>
      <c r="C990" s="788" t="s">
        <v>73</v>
      </c>
      <c r="D990" s="777"/>
      <c r="E990" s="777"/>
      <c r="F990" s="777"/>
      <c r="G990" s="777" t="s">
        <v>10</v>
      </c>
      <c r="H990" s="778"/>
      <c r="I990" s="777"/>
      <c r="J990" s="777"/>
      <c r="K990" s="777"/>
      <c r="L990" s="777"/>
    </row>
    <row r="991" spans="1:12" ht="15" x14ac:dyDescent="0.4">
      <c r="A991" s="787" t="s">
        <v>1411</v>
      </c>
      <c r="B991" s="144">
        <v>2021</v>
      </c>
      <c r="C991" s="788" t="s">
        <v>74</v>
      </c>
      <c r="D991" s="777"/>
      <c r="E991" s="777"/>
      <c r="F991" s="777"/>
      <c r="G991" s="777" t="s">
        <v>10</v>
      </c>
      <c r="H991" s="778">
        <v>0</v>
      </c>
      <c r="I991" s="777"/>
      <c r="J991" s="777"/>
      <c r="K991" s="777"/>
      <c r="L991" s="791" t="s">
        <v>1790</v>
      </c>
    </row>
    <row r="992" spans="1:12" ht="15" x14ac:dyDescent="0.4">
      <c r="A992" s="787" t="s">
        <v>1411</v>
      </c>
      <c r="B992" s="144">
        <v>2021</v>
      </c>
      <c r="C992" s="788" t="s">
        <v>75</v>
      </c>
      <c r="D992" s="777"/>
      <c r="E992" s="777"/>
      <c r="F992" s="777"/>
      <c r="G992" s="777" t="s">
        <v>10</v>
      </c>
      <c r="H992" s="778">
        <v>1500000</v>
      </c>
      <c r="I992" s="777"/>
      <c r="J992" s="777"/>
      <c r="K992" s="777"/>
      <c r="L992" s="777"/>
    </row>
    <row r="993" spans="1:12" ht="15" x14ac:dyDescent="0.4">
      <c r="A993" s="787" t="s">
        <v>1411</v>
      </c>
      <c r="B993" s="144">
        <v>2021</v>
      </c>
      <c r="C993" s="788" t="s">
        <v>76</v>
      </c>
      <c r="D993" s="777"/>
      <c r="E993" s="777"/>
      <c r="F993" s="777"/>
      <c r="G993" s="777" t="s">
        <v>10</v>
      </c>
      <c r="H993" s="778"/>
      <c r="I993" s="777"/>
      <c r="J993" s="777"/>
      <c r="K993" s="777"/>
      <c r="L993" s="777"/>
    </row>
    <row r="994" spans="1:12" ht="15" x14ac:dyDescent="0.4">
      <c r="A994" s="787" t="s">
        <v>1411</v>
      </c>
      <c r="B994" s="144">
        <v>2021</v>
      </c>
      <c r="C994" s="788" t="s">
        <v>77</v>
      </c>
      <c r="D994" s="777"/>
      <c r="E994" s="777"/>
      <c r="F994" s="781"/>
      <c r="G994" s="777" t="s">
        <v>10</v>
      </c>
      <c r="H994" s="778">
        <v>0</v>
      </c>
      <c r="I994" s="777"/>
      <c r="J994" s="777"/>
      <c r="K994" s="777"/>
      <c r="L994" s="777"/>
    </row>
    <row r="995" spans="1:12" ht="15" x14ac:dyDescent="0.4">
      <c r="A995" s="787" t="s">
        <v>1411</v>
      </c>
      <c r="B995" s="144">
        <v>2021</v>
      </c>
      <c r="C995" s="788" t="s">
        <v>78</v>
      </c>
      <c r="D995" s="777"/>
      <c r="E995" s="792"/>
      <c r="F995" s="781"/>
      <c r="G995" s="777" t="s">
        <v>10</v>
      </c>
      <c r="H995" s="778">
        <v>246.85813658575006</v>
      </c>
      <c r="I995" s="777"/>
      <c r="J995" s="777"/>
      <c r="K995" s="777"/>
      <c r="L995" s="777"/>
    </row>
    <row r="996" spans="1:12" ht="15" x14ac:dyDescent="0.4">
      <c r="A996" s="787" t="s">
        <v>1411</v>
      </c>
      <c r="B996" s="144">
        <v>2021</v>
      </c>
      <c r="C996" s="788" t="s">
        <v>79</v>
      </c>
      <c r="D996" s="777"/>
      <c r="E996" s="792"/>
      <c r="F996" s="781"/>
      <c r="G996" s="777" t="s">
        <v>10</v>
      </c>
      <c r="H996" s="778">
        <v>0</v>
      </c>
      <c r="I996" s="777"/>
      <c r="J996" s="777"/>
      <c r="K996" s="777"/>
      <c r="L996" s="777"/>
    </row>
    <row r="997" spans="1:12" ht="15" x14ac:dyDescent="0.4">
      <c r="A997" s="787" t="s">
        <v>1411</v>
      </c>
      <c r="B997" s="144">
        <v>2021</v>
      </c>
      <c r="C997" s="788" t="s">
        <v>80</v>
      </c>
      <c r="D997" s="777"/>
      <c r="E997" s="792"/>
      <c r="F997" s="781"/>
      <c r="G997" s="777" t="s">
        <v>10</v>
      </c>
      <c r="H997" s="778">
        <v>-3.611914809425798E-3</v>
      </c>
      <c r="I997" s="777"/>
      <c r="J997" s="777"/>
      <c r="K997" s="777"/>
      <c r="L997" s="777"/>
    </row>
    <row r="998" spans="1:12" ht="15" x14ac:dyDescent="0.4">
      <c r="A998" s="787" t="s">
        <v>1411</v>
      </c>
      <c r="B998" s="144">
        <v>2021</v>
      </c>
      <c r="C998" s="788" t="s">
        <v>81</v>
      </c>
      <c r="D998" s="777"/>
      <c r="E998" s="792"/>
      <c r="F998" s="781"/>
      <c r="G998" s="777" t="s">
        <v>10</v>
      </c>
      <c r="H998" s="778">
        <v>0</v>
      </c>
      <c r="I998" s="777"/>
      <c r="J998" s="777"/>
      <c r="K998" s="777"/>
      <c r="L998" s="777"/>
    </row>
    <row r="999" spans="1:12" ht="15" x14ac:dyDescent="0.4">
      <c r="A999" s="787" t="s">
        <v>1411</v>
      </c>
      <c r="B999" s="144">
        <v>2021</v>
      </c>
      <c r="C999" s="1031" t="s">
        <v>68</v>
      </c>
      <c r="D999" s="777"/>
      <c r="E999" s="784"/>
      <c r="F999" s="781"/>
      <c r="G999" s="777" t="s">
        <v>11</v>
      </c>
      <c r="H999" s="785"/>
      <c r="I999" s="777"/>
      <c r="J999" s="777"/>
      <c r="K999" s="777"/>
      <c r="L999" s="777"/>
    </row>
    <row r="1000" spans="1:12" ht="15" x14ac:dyDescent="0.4">
      <c r="A1000" s="787" t="s">
        <v>1411</v>
      </c>
      <c r="B1000" s="144">
        <v>2021</v>
      </c>
      <c r="C1000" s="788" t="s">
        <v>69</v>
      </c>
      <c r="D1000" s="777"/>
      <c r="E1000" s="784"/>
      <c r="F1000" s="781"/>
      <c r="G1000" s="777" t="s">
        <v>11</v>
      </c>
      <c r="H1000" s="785"/>
      <c r="I1000" s="777"/>
      <c r="J1000" s="777"/>
      <c r="K1000" s="777"/>
      <c r="L1000" s="777"/>
    </row>
    <row r="1001" spans="1:12" ht="15" x14ac:dyDescent="0.4">
      <c r="A1001" s="787" t="s">
        <v>1411</v>
      </c>
      <c r="B1001" s="144">
        <v>2021</v>
      </c>
      <c r="C1001" s="788" t="s">
        <v>70</v>
      </c>
      <c r="D1001" s="777"/>
      <c r="E1001" s="784"/>
      <c r="F1001" s="781"/>
      <c r="G1001" s="777" t="s">
        <v>11</v>
      </c>
      <c r="H1001" s="785"/>
      <c r="I1001" s="777"/>
      <c r="J1001" s="777"/>
      <c r="K1001" s="777"/>
      <c r="L1001" s="777"/>
    </row>
    <row r="1002" spans="1:12" ht="15" x14ac:dyDescent="0.4">
      <c r="A1002" s="787" t="s">
        <v>1411</v>
      </c>
      <c r="B1002" s="144">
        <v>2021</v>
      </c>
      <c r="C1002" s="788" t="s">
        <v>71</v>
      </c>
      <c r="D1002" s="777"/>
      <c r="E1002" s="784"/>
      <c r="F1002" s="781"/>
      <c r="G1002" s="777" t="s">
        <v>11</v>
      </c>
      <c r="H1002" s="785">
        <v>2612647863</v>
      </c>
      <c r="I1002" s="777"/>
      <c r="J1002" s="777"/>
      <c r="K1002" s="777"/>
      <c r="L1002" s="777"/>
    </row>
    <row r="1003" spans="1:12" ht="15" x14ac:dyDescent="0.4">
      <c r="A1003" s="787" t="s">
        <v>1411</v>
      </c>
      <c r="B1003" s="144">
        <v>2021</v>
      </c>
      <c r="C1003" s="788" t="s">
        <v>72</v>
      </c>
      <c r="D1003" s="777"/>
      <c r="E1003" s="784"/>
      <c r="F1003" s="781"/>
      <c r="G1003" s="777" t="s">
        <v>11</v>
      </c>
      <c r="H1003" s="785"/>
      <c r="I1003" s="777"/>
      <c r="J1003" s="777"/>
      <c r="K1003" s="777"/>
      <c r="L1003" s="777"/>
    </row>
    <row r="1004" spans="1:12" ht="15" x14ac:dyDescent="0.4">
      <c r="A1004" s="787" t="s">
        <v>1411</v>
      </c>
      <c r="B1004" s="144">
        <v>2021</v>
      </c>
      <c r="C1004" s="788" t="s">
        <v>73</v>
      </c>
      <c r="D1004" s="777"/>
      <c r="E1004" s="784"/>
      <c r="F1004" s="781"/>
      <c r="G1004" s="777" t="s">
        <v>11</v>
      </c>
      <c r="H1004" s="785">
        <f>'[25]V. Informasi CSR_2021'!H966</f>
        <v>0</v>
      </c>
      <c r="I1004" s="777"/>
      <c r="J1004" s="777"/>
      <c r="K1004" s="777"/>
      <c r="L1004" s="777"/>
    </row>
    <row r="1005" spans="1:12" ht="15" x14ac:dyDescent="0.4">
      <c r="A1005" s="787" t="s">
        <v>1411</v>
      </c>
      <c r="B1005" s="144">
        <v>2021</v>
      </c>
      <c r="C1005" s="788" t="s">
        <v>74</v>
      </c>
      <c r="D1005" s="777"/>
      <c r="E1005" s="784"/>
      <c r="F1005" s="781"/>
      <c r="G1005" s="777" t="s">
        <v>11</v>
      </c>
      <c r="H1005" s="785"/>
      <c r="I1005" s="777"/>
      <c r="J1005" s="777"/>
      <c r="K1005" s="777"/>
      <c r="L1005" s="777"/>
    </row>
    <row r="1006" spans="1:12" ht="15" x14ac:dyDescent="0.4">
      <c r="A1006" s="787" t="s">
        <v>1411</v>
      </c>
      <c r="B1006" s="144">
        <v>2021</v>
      </c>
      <c r="C1006" s="788" t="s">
        <v>75</v>
      </c>
      <c r="D1006" s="777"/>
      <c r="E1006" s="784"/>
      <c r="F1006" s="781"/>
      <c r="G1006" s="777" t="s">
        <v>11</v>
      </c>
      <c r="H1006" s="785"/>
      <c r="I1006" s="777"/>
      <c r="J1006" s="777"/>
      <c r="K1006" s="777"/>
      <c r="L1006" s="777"/>
    </row>
    <row r="1007" spans="1:12" ht="15" x14ac:dyDescent="0.4">
      <c r="A1007" s="787" t="s">
        <v>1411</v>
      </c>
      <c r="B1007" s="144">
        <v>2021</v>
      </c>
      <c r="C1007" s="788" t="s">
        <v>76</v>
      </c>
      <c r="D1007" s="777"/>
      <c r="E1007" s="784"/>
      <c r="F1007" s="781"/>
      <c r="G1007" s="777" t="s">
        <v>11</v>
      </c>
      <c r="H1007" s="785"/>
      <c r="I1007" s="777"/>
      <c r="J1007" s="777"/>
      <c r="K1007" s="777"/>
      <c r="L1007" s="777"/>
    </row>
    <row r="1008" spans="1:12" ht="15" x14ac:dyDescent="0.4">
      <c r="A1008" s="787" t="s">
        <v>1411</v>
      </c>
      <c r="B1008" s="144">
        <v>2021</v>
      </c>
      <c r="C1008" s="788" t="s">
        <v>77</v>
      </c>
      <c r="D1008" s="777"/>
      <c r="E1008" s="784"/>
      <c r="F1008" s="781"/>
      <c r="G1008" s="777" t="s">
        <v>11</v>
      </c>
      <c r="H1008" s="785"/>
      <c r="I1008" s="777"/>
      <c r="J1008" s="777"/>
      <c r="K1008" s="777"/>
      <c r="L1008" s="777"/>
    </row>
    <row r="1009" spans="1:12" ht="15" x14ac:dyDescent="0.4">
      <c r="A1009" s="787" t="s">
        <v>1411</v>
      </c>
      <c r="B1009" s="144">
        <v>2021</v>
      </c>
      <c r="C1009" s="788" t="s">
        <v>78</v>
      </c>
      <c r="D1009" s="777"/>
      <c r="E1009" s="784"/>
      <c r="F1009" s="781"/>
      <c r="G1009" s="777" t="s">
        <v>11</v>
      </c>
      <c r="H1009" s="785"/>
      <c r="I1009" s="777"/>
      <c r="J1009" s="777"/>
      <c r="K1009" s="777"/>
      <c r="L1009" s="777"/>
    </row>
    <row r="1010" spans="1:12" ht="15" x14ac:dyDescent="0.4">
      <c r="A1010" s="787" t="s">
        <v>1411</v>
      </c>
      <c r="B1010" s="144">
        <v>2021</v>
      </c>
      <c r="C1010" s="788" t="s">
        <v>79</v>
      </c>
      <c r="D1010" s="777"/>
      <c r="E1010" s="784"/>
      <c r="F1010" s="781"/>
      <c r="G1010" s="777" t="s">
        <v>11</v>
      </c>
      <c r="H1010" s="785"/>
      <c r="I1010" s="777"/>
      <c r="J1010" s="777"/>
      <c r="K1010" s="777"/>
      <c r="L1010" s="777"/>
    </row>
    <row r="1011" spans="1:12" ht="15" x14ac:dyDescent="0.4">
      <c r="A1011" s="787" t="s">
        <v>1411</v>
      </c>
      <c r="B1011" s="144">
        <v>2021</v>
      </c>
      <c r="C1011" s="788" t="s">
        <v>80</v>
      </c>
      <c r="D1011" s="777"/>
      <c r="E1011" s="784"/>
      <c r="F1011" s="781"/>
      <c r="G1011" s="777" t="s">
        <v>11</v>
      </c>
      <c r="H1011" s="785"/>
      <c r="I1011" s="777"/>
      <c r="J1011" s="777"/>
      <c r="K1011" s="777"/>
      <c r="L1011" s="777"/>
    </row>
    <row r="1012" spans="1:12" ht="15" x14ac:dyDescent="0.4">
      <c r="A1012" s="787" t="s">
        <v>1411</v>
      </c>
      <c r="B1012" s="144">
        <v>2021</v>
      </c>
      <c r="C1012" s="788" t="s">
        <v>82</v>
      </c>
      <c r="D1012" s="777"/>
      <c r="E1012" s="784"/>
      <c r="F1012" s="781"/>
      <c r="G1012" s="777" t="s">
        <v>11</v>
      </c>
      <c r="H1012" s="785"/>
      <c r="I1012" s="777"/>
      <c r="J1012" s="777"/>
      <c r="K1012" s="777"/>
      <c r="L1012" s="777"/>
    </row>
    <row r="1013" spans="1:12" ht="15" x14ac:dyDescent="0.4">
      <c r="A1013" s="787" t="s">
        <v>1411</v>
      </c>
      <c r="B1013" s="144">
        <v>2021</v>
      </c>
      <c r="C1013" s="788"/>
      <c r="D1013" s="777"/>
      <c r="E1013" s="777"/>
      <c r="F1013" s="781"/>
      <c r="G1013" s="777"/>
      <c r="H1013" s="778"/>
      <c r="I1013" s="777"/>
      <c r="J1013" s="777"/>
      <c r="K1013" s="777"/>
      <c r="L1013" s="777"/>
    </row>
    <row r="1014" spans="1:12" ht="15" x14ac:dyDescent="0.4">
      <c r="A1014" s="787" t="s">
        <v>1418</v>
      </c>
      <c r="B1014" s="144">
        <v>2021</v>
      </c>
      <c r="C1014" s="1031" t="s">
        <v>68</v>
      </c>
      <c r="D1014" s="777"/>
      <c r="E1014" s="793"/>
      <c r="F1014" s="781"/>
      <c r="G1014" s="777" t="s">
        <v>10</v>
      </c>
      <c r="H1014" s="794">
        <v>452847063.80000001</v>
      </c>
      <c r="I1014" s="777"/>
      <c r="J1014" s="777"/>
      <c r="K1014" s="777"/>
      <c r="L1014" s="777"/>
    </row>
    <row r="1015" spans="1:12" ht="15" x14ac:dyDescent="0.4">
      <c r="A1015" s="787" t="s">
        <v>1418</v>
      </c>
      <c r="B1015" s="144">
        <v>2021</v>
      </c>
      <c r="C1015" s="788" t="s">
        <v>69</v>
      </c>
      <c r="D1015" s="777"/>
      <c r="E1015" s="793"/>
      <c r="F1015" s="781"/>
      <c r="G1015" s="777" t="s">
        <v>10</v>
      </c>
      <c r="H1015" s="794">
        <v>0</v>
      </c>
      <c r="I1015" s="777"/>
      <c r="J1015" s="777"/>
      <c r="K1015" s="777"/>
      <c r="L1015" s="777"/>
    </row>
    <row r="1016" spans="1:12" ht="15" x14ac:dyDescent="0.4">
      <c r="A1016" s="787" t="s">
        <v>1418</v>
      </c>
      <c r="B1016" s="144">
        <v>2021</v>
      </c>
      <c r="C1016" s="788" t="s">
        <v>70</v>
      </c>
      <c r="D1016" s="777"/>
      <c r="E1016" s="793"/>
      <c r="F1016" s="781"/>
      <c r="G1016" s="777" t="s">
        <v>10</v>
      </c>
      <c r="H1016" s="794">
        <v>0</v>
      </c>
      <c r="I1016" s="777"/>
      <c r="J1016" s="777"/>
      <c r="K1016" s="777"/>
      <c r="L1016" s="777"/>
    </row>
    <row r="1017" spans="1:12" ht="15" x14ac:dyDescent="0.4">
      <c r="A1017" s="787" t="s">
        <v>1418</v>
      </c>
      <c r="B1017" s="144">
        <v>2021</v>
      </c>
      <c r="C1017" s="788" t="s">
        <v>71</v>
      </c>
      <c r="D1017" s="777"/>
      <c r="E1017" s="793"/>
      <c r="F1017" s="781"/>
      <c r="G1017" s="777" t="s">
        <v>10</v>
      </c>
      <c r="H1017" s="794">
        <v>0</v>
      </c>
      <c r="I1017" s="777"/>
      <c r="J1017" s="777"/>
      <c r="K1017" s="777"/>
      <c r="L1017" s="777"/>
    </row>
    <row r="1018" spans="1:12" ht="15" x14ac:dyDescent="0.4">
      <c r="A1018" s="787" t="s">
        <v>1418</v>
      </c>
      <c r="B1018" s="144">
        <v>2021</v>
      </c>
      <c r="C1018" s="788" t="s">
        <v>72</v>
      </c>
      <c r="D1018" s="777"/>
      <c r="E1018" s="793"/>
      <c r="F1018" s="781"/>
      <c r="G1018" s="777" t="s">
        <v>10</v>
      </c>
      <c r="H1018" s="794">
        <v>0</v>
      </c>
      <c r="I1018" s="777"/>
      <c r="J1018" s="777"/>
      <c r="K1018" s="777"/>
      <c r="L1018" s="777"/>
    </row>
    <row r="1019" spans="1:12" ht="15" x14ac:dyDescent="0.4">
      <c r="A1019" s="787" t="s">
        <v>1418</v>
      </c>
      <c r="B1019" s="144">
        <v>2021</v>
      </c>
      <c r="C1019" s="788" t="s">
        <v>73</v>
      </c>
      <c r="D1019" s="777"/>
      <c r="E1019" s="777"/>
      <c r="F1019" s="777"/>
      <c r="G1019" s="777" t="s">
        <v>10</v>
      </c>
      <c r="H1019" s="794">
        <f>-[26]Extra!$G$8</f>
        <v>72544.37</v>
      </c>
      <c r="I1019" s="777"/>
      <c r="J1019" s="777"/>
      <c r="K1019" s="777"/>
      <c r="L1019" s="777"/>
    </row>
    <row r="1020" spans="1:12" ht="15" x14ac:dyDescent="0.4">
      <c r="A1020" s="787" t="s">
        <v>1418</v>
      </c>
      <c r="B1020" s="144">
        <v>2021</v>
      </c>
      <c r="C1020" s="788" t="s">
        <v>74</v>
      </c>
      <c r="D1020" s="777"/>
      <c r="E1020" s="777"/>
      <c r="F1020" s="777"/>
      <c r="G1020" s="777" t="s">
        <v>10</v>
      </c>
      <c r="H1020" s="795">
        <v>74935373.209999993</v>
      </c>
      <c r="I1020" s="777"/>
      <c r="J1020" s="777"/>
      <c r="K1020" s="777"/>
      <c r="L1020" s="777"/>
    </row>
    <row r="1021" spans="1:12" ht="15" x14ac:dyDescent="0.4">
      <c r="A1021" s="787" t="s">
        <v>1418</v>
      </c>
      <c r="B1021" s="144">
        <v>2021</v>
      </c>
      <c r="C1021" s="788" t="s">
        <v>75</v>
      </c>
      <c r="D1021" s="777"/>
      <c r="E1021" s="777"/>
      <c r="F1021" s="777"/>
      <c r="G1021" s="777" t="s">
        <v>10</v>
      </c>
      <c r="H1021" s="795">
        <v>0</v>
      </c>
      <c r="I1021" s="777"/>
      <c r="J1021" s="777"/>
      <c r="K1021" s="777"/>
      <c r="L1021" s="777"/>
    </row>
    <row r="1022" spans="1:12" ht="15" x14ac:dyDescent="0.4">
      <c r="A1022" s="787" t="s">
        <v>1418</v>
      </c>
      <c r="B1022" s="144">
        <v>2021</v>
      </c>
      <c r="C1022" s="788" t="s">
        <v>76</v>
      </c>
      <c r="D1022" s="777"/>
      <c r="E1022" s="777"/>
      <c r="F1022" s="777"/>
      <c r="G1022" s="777" t="s">
        <v>10</v>
      </c>
      <c r="H1022" s="795">
        <v>1500000</v>
      </c>
      <c r="I1022" s="777"/>
      <c r="J1022" s="777"/>
      <c r="K1022" s="777"/>
      <c r="L1022" s="777"/>
    </row>
    <row r="1023" spans="1:12" ht="15" x14ac:dyDescent="0.4">
      <c r="A1023" s="787" t="s">
        <v>1418</v>
      </c>
      <c r="B1023" s="144">
        <v>2021</v>
      </c>
      <c r="C1023" s="788" t="s">
        <v>77</v>
      </c>
      <c r="D1023" s="777"/>
      <c r="E1023" s="777"/>
      <c r="F1023" s="781"/>
      <c r="G1023" s="777" t="s">
        <v>10</v>
      </c>
      <c r="H1023" s="795">
        <v>575796327.2234875</v>
      </c>
      <c r="I1023" s="777"/>
      <c r="J1023" s="777"/>
      <c r="K1023" s="777"/>
      <c r="L1023" s="777"/>
    </row>
    <row r="1024" spans="1:12" ht="15" x14ac:dyDescent="0.4">
      <c r="A1024" s="787" t="s">
        <v>1418</v>
      </c>
      <c r="B1024" s="144">
        <v>2021</v>
      </c>
      <c r="C1024" s="788" t="s">
        <v>78</v>
      </c>
      <c r="D1024" s="777"/>
      <c r="E1024" s="796"/>
      <c r="F1024" s="781"/>
      <c r="G1024" s="777" t="s">
        <v>10</v>
      </c>
      <c r="H1024" s="795">
        <v>155842747.65282908</v>
      </c>
      <c r="I1024" s="777"/>
      <c r="J1024" s="777"/>
      <c r="K1024" s="777"/>
      <c r="L1024" s="777"/>
    </row>
    <row r="1025" spans="1:12" ht="15" x14ac:dyDescent="0.4">
      <c r="A1025" s="787" t="s">
        <v>1418</v>
      </c>
      <c r="B1025" s="144">
        <v>2021</v>
      </c>
      <c r="C1025" s="788" t="s">
        <v>79</v>
      </c>
      <c r="D1025" s="777"/>
      <c r="E1025" s="796"/>
      <c r="F1025" s="781"/>
      <c r="G1025" s="777" t="s">
        <v>10</v>
      </c>
      <c r="H1025" s="795">
        <v>-22885674</v>
      </c>
      <c r="I1025" s="777"/>
      <c r="J1025" s="777"/>
      <c r="K1025" s="777"/>
      <c r="L1025" s="777"/>
    </row>
    <row r="1026" spans="1:12" ht="15" x14ac:dyDescent="0.4">
      <c r="A1026" s="787" t="s">
        <v>1418</v>
      </c>
      <c r="B1026" s="144">
        <v>2021</v>
      </c>
      <c r="C1026" s="788" t="s">
        <v>80</v>
      </c>
      <c r="D1026" s="777"/>
      <c r="E1026" s="796"/>
      <c r="F1026" s="781"/>
      <c r="G1026" s="777" t="s">
        <v>10</v>
      </c>
      <c r="H1026" s="795">
        <v>-8242715</v>
      </c>
      <c r="I1026" s="777"/>
      <c r="J1026" s="777"/>
      <c r="K1026" s="777"/>
      <c r="L1026" s="777"/>
    </row>
    <row r="1027" spans="1:12" ht="15" x14ac:dyDescent="0.4">
      <c r="A1027" s="787" t="s">
        <v>1418</v>
      </c>
      <c r="B1027" s="144">
        <v>2021</v>
      </c>
      <c r="C1027" s="788" t="s">
        <v>81</v>
      </c>
      <c r="D1027" s="777"/>
      <c r="E1027" s="796"/>
      <c r="F1027" s="781"/>
      <c r="G1027" s="777" t="s">
        <v>10</v>
      </c>
      <c r="H1027" s="795">
        <v>297815532.64361596</v>
      </c>
      <c r="I1027" s="777"/>
      <c r="J1027" s="777"/>
      <c r="K1027" s="777"/>
      <c r="L1027" s="777"/>
    </row>
    <row r="1028" spans="1:12" ht="15" x14ac:dyDescent="0.4">
      <c r="A1028" s="787" t="s">
        <v>1418</v>
      </c>
      <c r="B1028" s="144">
        <v>2021</v>
      </c>
      <c r="C1028" s="1031" t="s">
        <v>68</v>
      </c>
      <c r="D1028" s="777"/>
      <c r="E1028" s="793"/>
      <c r="F1028" s="781"/>
      <c r="G1028" s="777" t="s">
        <v>11</v>
      </c>
      <c r="H1028" s="794">
        <v>0</v>
      </c>
      <c r="I1028" s="777"/>
      <c r="J1028" s="777"/>
      <c r="K1028" s="777"/>
      <c r="L1028" s="777"/>
    </row>
    <row r="1029" spans="1:12" ht="15" x14ac:dyDescent="0.4">
      <c r="A1029" s="787" t="s">
        <v>1418</v>
      </c>
      <c r="B1029" s="144">
        <v>2021</v>
      </c>
      <c r="C1029" s="788" t="s">
        <v>69</v>
      </c>
      <c r="D1029" s="777"/>
      <c r="E1029" s="793"/>
      <c r="F1029" s="781"/>
      <c r="G1029" s="777" t="s">
        <v>11</v>
      </c>
      <c r="H1029" s="794">
        <v>1856719624233.6523</v>
      </c>
      <c r="I1029" s="777"/>
      <c r="J1029" s="777"/>
      <c r="K1029" s="777"/>
      <c r="L1029" s="777"/>
    </row>
    <row r="1030" spans="1:12" ht="15" x14ac:dyDescent="0.4">
      <c r="A1030" s="787" t="s">
        <v>1418</v>
      </c>
      <c r="B1030" s="144">
        <v>2021</v>
      </c>
      <c r="C1030" s="788" t="s">
        <v>70</v>
      </c>
      <c r="D1030" s="777"/>
      <c r="E1030" s="793"/>
      <c r="F1030" s="781"/>
      <c r="G1030" s="777" t="s">
        <v>11</v>
      </c>
      <c r="H1030" s="794">
        <v>555880745249</v>
      </c>
      <c r="I1030" s="777"/>
      <c r="J1030" s="777"/>
      <c r="K1030" s="777"/>
      <c r="L1030" s="777"/>
    </row>
    <row r="1031" spans="1:12" ht="15" x14ac:dyDescent="0.4">
      <c r="A1031" s="787" t="s">
        <v>1418</v>
      </c>
      <c r="B1031" s="144">
        <v>2021</v>
      </c>
      <c r="C1031" s="788" t="s">
        <v>71</v>
      </c>
      <c r="D1031" s="777"/>
      <c r="E1031" s="793"/>
      <c r="F1031" s="781"/>
      <c r="G1031" s="777" t="s">
        <v>11</v>
      </c>
      <c r="H1031" s="794">
        <v>1725731403559</v>
      </c>
      <c r="I1031" s="777"/>
      <c r="J1031" s="777"/>
      <c r="K1031" s="777"/>
      <c r="L1031" s="777"/>
    </row>
    <row r="1032" spans="1:12" ht="15" x14ac:dyDescent="0.4">
      <c r="A1032" s="787" t="s">
        <v>1418</v>
      </c>
      <c r="B1032" s="144">
        <v>2021</v>
      </c>
      <c r="C1032" s="788" t="s">
        <v>72</v>
      </c>
      <c r="D1032" s="777"/>
      <c r="E1032" s="793"/>
      <c r="F1032" s="781"/>
      <c r="G1032" s="777" t="s">
        <v>11</v>
      </c>
      <c r="H1032" s="794">
        <v>32651733637</v>
      </c>
      <c r="I1032" s="777"/>
      <c r="J1032" s="777"/>
      <c r="K1032" s="777"/>
      <c r="L1032" s="777"/>
    </row>
    <row r="1033" spans="1:12" ht="15" x14ac:dyDescent="0.4">
      <c r="A1033" s="787" t="s">
        <v>1418</v>
      </c>
      <c r="B1033" s="144">
        <v>2021</v>
      </c>
      <c r="C1033" s="788" t="s">
        <v>73</v>
      </c>
      <c r="D1033" s="777"/>
      <c r="E1033" s="793"/>
      <c r="F1033" s="781"/>
      <c r="G1033" s="777" t="s">
        <v>11</v>
      </c>
      <c r="H1033" s="794">
        <f>SUM('[27]V. Informasi CSR_2021'!I990:I994)</f>
        <v>0</v>
      </c>
      <c r="I1033" s="777"/>
      <c r="J1033" s="777"/>
      <c r="K1033" s="777"/>
      <c r="L1033" s="777"/>
    </row>
    <row r="1034" spans="1:12" ht="15" x14ac:dyDescent="0.4">
      <c r="A1034" s="787" t="s">
        <v>1418</v>
      </c>
      <c r="B1034" s="144">
        <v>2021</v>
      </c>
      <c r="C1034" s="788" t="s">
        <v>74</v>
      </c>
      <c r="D1034" s="777"/>
      <c r="E1034" s="793"/>
      <c r="F1034" s="781"/>
      <c r="G1034" s="777" t="s">
        <v>11</v>
      </c>
      <c r="H1034" s="794">
        <v>0</v>
      </c>
      <c r="I1034" s="777"/>
      <c r="J1034" s="777"/>
      <c r="K1034" s="777"/>
      <c r="L1034" s="777"/>
    </row>
    <row r="1035" spans="1:12" ht="15" x14ac:dyDescent="0.4">
      <c r="A1035" s="787" t="s">
        <v>1418</v>
      </c>
      <c r="B1035" s="144">
        <v>2021</v>
      </c>
      <c r="C1035" s="788" t="s">
        <v>75</v>
      </c>
      <c r="D1035" s="777"/>
      <c r="E1035" s="793"/>
      <c r="F1035" s="781"/>
      <c r="G1035" s="777" t="s">
        <v>11</v>
      </c>
      <c r="H1035" s="794">
        <v>0</v>
      </c>
      <c r="I1035" s="777"/>
      <c r="J1035" s="777"/>
      <c r="K1035" s="777"/>
      <c r="L1035" s="777"/>
    </row>
    <row r="1036" spans="1:12" ht="15" x14ac:dyDescent="0.4">
      <c r="A1036" s="787" t="s">
        <v>1418</v>
      </c>
      <c r="B1036" s="144">
        <v>2021</v>
      </c>
      <c r="C1036" s="788" t="s">
        <v>76</v>
      </c>
      <c r="D1036" s="777"/>
      <c r="E1036" s="793"/>
      <c r="F1036" s="781"/>
      <c r="G1036" s="777" t="s">
        <v>11</v>
      </c>
      <c r="H1036" s="794">
        <v>0</v>
      </c>
      <c r="I1036" s="777"/>
      <c r="J1036" s="777"/>
      <c r="K1036" s="777"/>
      <c r="L1036" s="777"/>
    </row>
    <row r="1037" spans="1:12" ht="15" x14ac:dyDescent="0.4">
      <c r="A1037" s="787" t="s">
        <v>1418</v>
      </c>
      <c r="B1037" s="144">
        <v>2021</v>
      </c>
      <c r="C1037" s="788" t="s">
        <v>77</v>
      </c>
      <c r="D1037" s="777"/>
      <c r="E1037" s="793"/>
      <c r="F1037" s="781"/>
      <c r="G1037" s="777" t="s">
        <v>11</v>
      </c>
      <c r="H1037" s="794">
        <v>0</v>
      </c>
      <c r="I1037" s="777"/>
      <c r="J1037" s="777"/>
      <c r="K1037" s="777"/>
      <c r="L1037" s="777"/>
    </row>
    <row r="1038" spans="1:12" ht="15" x14ac:dyDescent="0.4">
      <c r="A1038" s="787" t="s">
        <v>1418</v>
      </c>
      <c r="B1038" s="144">
        <v>2021</v>
      </c>
      <c r="C1038" s="788" t="s">
        <v>78</v>
      </c>
      <c r="D1038" s="777"/>
      <c r="E1038" s="793"/>
      <c r="F1038" s="781"/>
      <c r="G1038" s="777" t="s">
        <v>11</v>
      </c>
      <c r="H1038" s="794">
        <v>0</v>
      </c>
      <c r="I1038" s="777"/>
      <c r="J1038" s="777"/>
      <c r="K1038" s="777"/>
      <c r="L1038" s="777"/>
    </row>
    <row r="1039" spans="1:12" ht="15" x14ac:dyDescent="0.4">
      <c r="A1039" s="787" t="s">
        <v>1418</v>
      </c>
      <c r="B1039" s="144">
        <v>2021</v>
      </c>
      <c r="C1039" s="788" t="s">
        <v>79</v>
      </c>
      <c r="D1039" s="777"/>
      <c r="E1039" s="793"/>
      <c r="F1039" s="781"/>
      <c r="G1039" s="777" t="s">
        <v>11</v>
      </c>
      <c r="H1039" s="794">
        <v>0</v>
      </c>
      <c r="I1039" s="777"/>
      <c r="J1039" s="777"/>
      <c r="K1039" s="777"/>
      <c r="L1039" s="777"/>
    </row>
    <row r="1040" spans="1:12" ht="15" x14ac:dyDescent="0.4">
      <c r="A1040" s="787" t="s">
        <v>1418</v>
      </c>
      <c r="B1040" s="144">
        <v>2021</v>
      </c>
      <c r="C1040" s="788" t="s">
        <v>80</v>
      </c>
      <c r="D1040" s="777"/>
      <c r="E1040" s="793"/>
      <c r="F1040" s="781"/>
      <c r="G1040" s="777" t="s">
        <v>11</v>
      </c>
      <c r="H1040" s="794">
        <v>0</v>
      </c>
      <c r="I1040" s="777"/>
      <c r="J1040" s="777"/>
      <c r="K1040" s="777"/>
      <c r="L1040" s="777"/>
    </row>
    <row r="1041" spans="1:12" ht="15" x14ac:dyDescent="0.4">
      <c r="A1041" s="787" t="s">
        <v>1418</v>
      </c>
      <c r="B1041" s="144">
        <v>2021</v>
      </c>
      <c r="C1041" s="788" t="s">
        <v>82</v>
      </c>
      <c r="D1041" s="777"/>
      <c r="E1041" s="793"/>
      <c r="F1041" s="781"/>
      <c r="G1041" s="777" t="s">
        <v>11</v>
      </c>
      <c r="H1041" s="794">
        <v>0</v>
      </c>
      <c r="I1041" s="777"/>
      <c r="J1041" s="777"/>
      <c r="K1041" s="777"/>
      <c r="L1041" s="777"/>
    </row>
    <row r="1042" spans="1:12" ht="15" x14ac:dyDescent="0.4">
      <c r="A1042" s="787" t="s">
        <v>1418</v>
      </c>
      <c r="B1042" s="144">
        <v>2021</v>
      </c>
      <c r="C1042" s="788"/>
      <c r="D1042" s="777"/>
      <c r="E1042" s="777"/>
      <c r="F1042" s="777"/>
      <c r="G1042" s="797"/>
      <c r="H1042" s="789"/>
      <c r="I1042" s="790"/>
      <c r="J1042" s="790"/>
      <c r="K1042" s="790"/>
      <c r="L1042" s="790"/>
    </row>
    <row r="1043" spans="1:12" ht="15" x14ac:dyDescent="0.4">
      <c r="A1043" s="787" t="s">
        <v>1427</v>
      </c>
      <c r="B1043" s="144">
        <v>2021</v>
      </c>
      <c r="C1043" s="1031" t="s">
        <v>68</v>
      </c>
      <c r="D1043" s="777"/>
      <c r="E1043" s="777"/>
      <c r="F1043" s="777"/>
      <c r="G1043" s="777" t="s">
        <v>10</v>
      </c>
      <c r="H1043" s="778">
        <v>0</v>
      </c>
      <c r="I1043" s="777"/>
      <c r="J1043" s="777"/>
      <c r="K1043" s="777"/>
      <c r="L1043" s="777"/>
    </row>
    <row r="1044" spans="1:12" ht="15" x14ac:dyDescent="0.4">
      <c r="A1044" s="787" t="s">
        <v>1427</v>
      </c>
      <c r="B1044" s="144">
        <v>2021</v>
      </c>
      <c r="C1044" s="788" t="s">
        <v>69</v>
      </c>
      <c r="D1044" s="777"/>
      <c r="E1044" s="777"/>
      <c r="F1044" s="777"/>
      <c r="G1044" s="777" t="s">
        <v>10</v>
      </c>
      <c r="H1044" s="778">
        <v>0</v>
      </c>
      <c r="I1044" s="777"/>
      <c r="J1044" s="777"/>
      <c r="K1044" s="777"/>
      <c r="L1044" s="777"/>
    </row>
    <row r="1045" spans="1:12" ht="15" x14ac:dyDescent="0.4">
      <c r="A1045" s="787" t="s">
        <v>1427</v>
      </c>
      <c r="B1045" s="144">
        <v>2021</v>
      </c>
      <c r="C1045" s="788" t="s">
        <v>70</v>
      </c>
      <c r="D1045" s="777"/>
      <c r="E1045" s="777"/>
      <c r="F1045" s="777"/>
      <c r="G1045" s="777" t="s">
        <v>10</v>
      </c>
      <c r="H1045" s="778">
        <v>0</v>
      </c>
      <c r="I1045" s="777"/>
      <c r="J1045" s="777"/>
      <c r="K1045" s="777"/>
      <c r="L1045" s="777"/>
    </row>
    <row r="1046" spans="1:12" ht="15" x14ac:dyDescent="0.4">
      <c r="A1046" s="787" t="s">
        <v>1427</v>
      </c>
      <c r="B1046" s="144">
        <v>2021</v>
      </c>
      <c r="C1046" s="788" t="s">
        <v>71</v>
      </c>
      <c r="D1046" s="777"/>
      <c r="E1046" s="777"/>
      <c r="F1046" s="777"/>
      <c r="G1046" s="777" t="s">
        <v>10</v>
      </c>
      <c r="H1046" s="778">
        <v>0</v>
      </c>
      <c r="I1046" s="777"/>
      <c r="J1046" s="777"/>
      <c r="K1046" s="777"/>
      <c r="L1046" s="777"/>
    </row>
    <row r="1047" spans="1:12" ht="15" x14ac:dyDescent="0.4">
      <c r="A1047" s="787" t="s">
        <v>1427</v>
      </c>
      <c r="B1047" s="144">
        <v>2021</v>
      </c>
      <c r="C1047" s="788" t="s">
        <v>72</v>
      </c>
      <c r="D1047" s="777"/>
      <c r="E1047" s="777"/>
      <c r="F1047" s="777"/>
      <c r="G1047" s="777" t="s">
        <v>10</v>
      </c>
      <c r="H1047" s="778">
        <v>0</v>
      </c>
      <c r="I1047" s="777"/>
      <c r="J1047" s="777"/>
      <c r="K1047" s="777"/>
      <c r="L1047" s="777"/>
    </row>
    <row r="1048" spans="1:12" ht="15" x14ac:dyDescent="0.4">
      <c r="A1048" s="787" t="s">
        <v>1427</v>
      </c>
      <c r="B1048" s="144">
        <v>2021</v>
      </c>
      <c r="C1048" s="788" t="s">
        <v>73</v>
      </c>
      <c r="D1048" s="777"/>
      <c r="E1048" s="777"/>
      <c r="F1048" s="777"/>
      <c r="G1048" s="777" t="s">
        <v>10</v>
      </c>
      <c r="H1048" s="778"/>
      <c r="I1048" s="777"/>
      <c r="J1048" s="777"/>
      <c r="K1048" s="777"/>
      <c r="L1048" s="777"/>
    </row>
    <row r="1049" spans="1:12" ht="15" x14ac:dyDescent="0.4">
      <c r="A1049" s="787" t="s">
        <v>1427</v>
      </c>
      <c r="B1049" s="144">
        <v>2021</v>
      </c>
      <c r="C1049" s="788" t="s">
        <v>74</v>
      </c>
      <c r="D1049" s="777"/>
      <c r="E1049" s="777"/>
      <c r="F1049" s="777"/>
      <c r="G1049" s="777" t="s">
        <v>10</v>
      </c>
      <c r="H1049" s="778"/>
      <c r="I1049" s="777"/>
      <c r="J1049" s="777"/>
      <c r="K1049" s="777"/>
      <c r="L1049" s="777"/>
    </row>
    <row r="1050" spans="1:12" ht="15" x14ac:dyDescent="0.4">
      <c r="A1050" s="787" t="s">
        <v>1427</v>
      </c>
      <c r="B1050" s="144">
        <v>2021</v>
      </c>
      <c r="C1050" s="788" t="s">
        <v>75</v>
      </c>
      <c r="D1050" s="777"/>
      <c r="E1050" s="777"/>
      <c r="F1050" s="777"/>
      <c r="G1050" s="777" t="s">
        <v>10</v>
      </c>
      <c r="H1050" s="778"/>
      <c r="I1050" s="777"/>
      <c r="J1050" s="777"/>
      <c r="K1050" s="777"/>
      <c r="L1050" s="777"/>
    </row>
    <row r="1051" spans="1:12" ht="15" x14ac:dyDescent="0.4">
      <c r="A1051" s="787" t="s">
        <v>1427</v>
      </c>
      <c r="B1051" s="144">
        <v>2021</v>
      </c>
      <c r="C1051" s="788" t="s">
        <v>76</v>
      </c>
      <c r="D1051" s="777"/>
      <c r="E1051" s="777"/>
      <c r="F1051" s="777"/>
      <c r="G1051" s="777" t="s">
        <v>10</v>
      </c>
      <c r="H1051" s="778"/>
      <c r="I1051" s="777"/>
      <c r="J1051" s="777"/>
      <c r="K1051" s="777"/>
      <c r="L1051" s="777"/>
    </row>
    <row r="1052" spans="1:12" ht="15" x14ac:dyDescent="0.4">
      <c r="A1052" s="787" t="s">
        <v>1427</v>
      </c>
      <c r="B1052" s="144">
        <v>2021</v>
      </c>
      <c r="C1052" s="788" t="s">
        <v>77</v>
      </c>
      <c r="D1052" s="777"/>
      <c r="E1052" s="777"/>
      <c r="F1052" s="781"/>
      <c r="G1052" s="777" t="s">
        <v>10</v>
      </c>
      <c r="H1052" s="778">
        <v>58687155.382224359</v>
      </c>
      <c r="I1052" s="777"/>
      <c r="J1052" s="777"/>
      <c r="K1052" s="798" t="s">
        <v>1791</v>
      </c>
      <c r="L1052" s="777" t="s">
        <v>1792</v>
      </c>
    </row>
    <row r="1053" spans="1:12" ht="15" x14ac:dyDescent="0.4">
      <c r="A1053" s="787" t="s">
        <v>1427</v>
      </c>
      <c r="B1053" s="144">
        <v>2021</v>
      </c>
      <c r="C1053" s="788" t="s">
        <v>78</v>
      </c>
      <c r="D1053" s="777"/>
      <c r="E1053" s="792"/>
      <c r="F1053" s="781"/>
      <c r="G1053" s="777" t="s">
        <v>10</v>
      </c>
      <c r="H1053" s="778">
        <v>18521211.193441123</v>
      </c>
      <c r="I1053" s="777"/>
      <c r="J1053" s="777"/>
      <c r="K1053" s="799">
        <v>2514434.21</v>
      </c>
      <c r="L1053" s="777" t="s">
        <v>1793</v>
      </c>
    </row>
    <row r="1054" spans="1:12" ht="15" x14ac:dyDescent="0.4">
      <c r="A1054" s="787" t="s">
        <v>1427</v>
      </c>
      <c r="B1054" s="144">
        <v>2021</v>
      </c>
      <c r="C1054" s="788" t="s">
        <v>79</v>
      </c>
      <c r="D1054" s="777"/>
      <c r="E1054" s="792"/>
      <c r="F1054" s="781"/>
      <c r="G1054" s="777" t="s">
        <v>10</v>
      </c>
      <c r="H1054" s="778">
        <v>0</v>
      </c>
      <c r="I1054" s="777"/>
      <c r="J1054" s="777"/>
      <c r="K1054" s="777"/>
      <c r="L1054" s="777"/>
    </row>
    <row r="1055" spans="1:12" ht="15" x14ac:dyDescent="0.4">
      <c r="A1055" s="787" t="s">
        <v>1427</v>
      </c>
      <c r="B1055" s="144">
        <v>2021</v>
      </c>
      <c r="C1055" s="788" t="s">
        <v>80</v>
      </c>
      <c r="D1055" s="777"/>
      <c r="E1055" s="792"/>
      <c r="F1055" s="781"/>
      <c r="G1055" s="777" t="s">
        <v>10</v>
      </c>
      <c r="H1055" s="778">
        <v>-232.63232433795929</v>
      </c>
      <c r="I1055" s="777"/>
      <c r="J1055" s="777"/>
      <c r="K1055" s="800">
        <v>43.5</v>
      </c>
      <c r="L1055" s="777" t="s">
        <v>1793</v>
      </c>
    </row>
    <row r="1056" spans="1:12" ht="15" x14ac:dyDescent="0.4">
      <c r="A1056" s="787" t="s">
        <v>1427</v>
      </c>
      <c r="B1056" s="144">
        <v>2021</v>
      </c>
      <c r="C1056" s="788" t="s">
        <v>81</v>
      </c>
      <c r="D1056" s="777"/>
      <c r="E1056" s="792"/>
      <c r="F1056" s="781"/>
      <c r="G1056" s="777" t="s">
        <v>10</v>
      </c>
      <c r="H1056" s="778"/>
      <c r="I1056" s="777"/>
      <c r="J1056" s="777"/>
      <c r="K1056" s="777"/>
      <c r="L1056" s="777"/>
    </row>
    <row r="1057" spans="1:12" ht="15" x14ac:dyDescent="0.4">
      <c r="A1057" s="787" t="s">
        <v>1427</v>
      </c>
      <c r="B1057" s="144">
        <v>2021</v>
      </c>
      <c r="C1057" s="788" t="s">
        <v>68</v>
      </c>
      <c r="D1057" s="777"/>
      <c r="E1057" s="784"/>
      <c r="F1057" s="781"/>
      <c r="G1057" s="777" t="s">
        <v>11</v>
      </c>
      <c r="H1057" s="785">
        <v>0</v>
      </c>
      <c r="I1057" s="777"/>
      <c r="J1057" s="777"/>
      <c r="K1057" s="777"/>
      <c r="L1057" s="777"/>
    </row>
    <row r="1058" spans="1:12" ht="15" x14ac:dyDescent="0.4">
      <c r="A1058" s="787" t="s">
        <v>1427</v>
      </c>
      <c r="B1058" s="144">
        <v>2021</v>
      </c>
      <c r="C1058" s="788" t="s">
        <v>69</v>
      </c>
      <c r="D1058" s="777"/>
      <c r="E1058" s="784"/>
      <c r="F1058" s="781"/>
      <c r="G1058" s="777" t="s">
        <v>11</v>
      </c>
      <c r="H1058" s="785">
        <v>120348796344</v>
      </c>
      <c r="I1058" s="777"/>
      <c r="J1058" s="777"/>
      <c r="K1058" s="777"/>
      <c r="L1058" s="777"/>
    </row>
    <row r="1059" spans="1:12" ht="15" x14ac:dyDescent="0.4">
      <c r="A1059" s="787" t="s">
        <v>1427</v>
      </c>
      <c r="B1059" s="144">
        <v>2021</v>
      </c>
      <c r="C1059" s="788" t="s">
        <v>70</v>
      </c>
      <c r="D1059" s="777"/>
      <c r="E1059" s="784"/>
      <c r="F1059" s="781"/>
      <c r="G1059" s="777" t="s">
        <v>11</v>
      </c>
      <c r="H1059" s="785">
        <v>0</v>
      </c>
      <c r="I1059" s="777"/>
      <c r="J1059" s="777"/>
      <c r="K1059" s="777"/>
      <c r="L1059" s="777"/>
    </row>
    <row r="1060" spans="1:12" ht="15" x14ac:dyDescent="0.4">
      <c r="A1060" s="787" t="s">
        <v>1427</v>
      </c>
      <c r="B1060" s="144">
        <v>2021</v>
      </c>
      <c r="C1060" s="788" t="s">
        <v>71</v>
      </c>
      <c r="D1060" s="777"/>
      <c r="E1060" s="784"/>
      <c r="F1060" s="781"/>
      <c r="G1060" s="777" t="s">
        <v>11</v>
      </c>
      <c r="H1060" s="785">
        <v>286372173146</v>
      </c>
      <c r="I1060" s="777"/>
      <c r="J1060" s="777"/>
      <c r="K1060" s="777"/>
      <c r="L1060" s="777"/>
    </row>
    <row r="1061" spans="1:12" ht="15" x14ac:dyDescent="0.4">
      <c r="A1061" s="787" t="s">
        <v>1427</v>
      </c>
      <c r="B1061" s="144">
        <v>2021</v>
      </c>
      <c r="C1061" s="788" t="s">
        <v>72</v>
      </c>
      <c r="D1061" s="777"/>
      <c r="E1061" s="784"/>
      <c r="F1061" s="781"/>
      <c r="G1061" s="777" t="s">
        <v>11</v>
      </c>
      <c r="H1061" s="785">
        <v>917341245</v>
      </c>
      <c r="I1061" s="777"/>
      <c r="J1061" s="777"/>
      <c r="K1061" s="777"/>
      <c r="L1061" s="777"/>
    </row>
    <row r="1062" spans="1:12" ht="15" x14ac:dyDescent="0.4">
      <c r="A1062" s="787" t="s">
        <v>1427</v>
      </c>
      <c r="B1062" s="144">
        <v>2021</v>
      </c>
      <c r="C1062" s="788" t="s">
        <v>73</v>
      </c>
      <c r="D1062" s="777"/>
      <c r="E1062" s="784"/>
      <c r="F1062" s="781"/>
      <c r="G1062" s="777" t="s">
        <v>11</v>
      </c>
      <c r="H1062" s="778">
        <v>3247738493</v>
      </c>
      <c r="I1062" s="777"/>
      <c r="J1062" s="777"/>
      <c r="K1062" s="777"/>
      <c r="L1062" s="777"/>
    </row>
    <row r="1063" spans="1:12" ht="15" x14ac:dyDescent="0.4">
      <c r="A1063" s="787" t="s">
        <v>1427</v>
      </c>
      <c r="B1063" s="144">
        <v>2021</v>
      </c>
      <c r="C1063" s="788" t="s">
        <v>74</v>
      </c>
      <c r="D1063" s="777"/>
      <c r="E1063" s="784"/>
      <c r="F1063" s="781"/>
      <c r="G1063" s="777" t="s">
        <v>11</v>
      </c>
      <c r="H1063" s="785"/>
      <c r="I1063" s="777"/>
      <c r="J1063" s="777"/>
      <c r="K1063" s="777"/>
      <c r="L1063" s="777"/>
    </row>
    <row r="1064" spans="1:12" ht="15" x14ac:dyDescent="0.4">
      <c r="A1064" s="787" t="s">
        <v>1427</v>
      </c>
      <c r="B1064" s="144">
        <v>2021</v>
      </c>
      <c r="C1064" s="788" t="s">
        <v>75</v>
      </c>
      <c r="D1064" s="777"/>
      <c r="E1064" s="784"/>
      <c r="F1064" s="781"/>
      <c r="G1064" s="777" t="s">
        <v>11</v>
      </c>
      <c r="H1064" s="785"/>
      <c r="I1064" s="777"/>
      <c r="J1064" s="777"/>
      <c r="K1064" s="777"/>
      <c r="L1064" s="777"/>
    </row>
    <row r="1065" spans="1:12" ht="15" x14ac:dyDescent="0.4">
      <c r="A1065" s="787" t="s">
        <v>1427</v>
      </c>
      <c r="B1065" s="144">
        <v>2021</v>
      </c>
      <c r="C1065" s="788" t="s">
        <v>76</v>
      </c>
      <c r="D1065" s="777"/>
      <c r="E1065" s="784"/>
      <c r="F1065" s="781"/>
      <c r="G1065" s="777" t="s">
        <v>11</v>
      </c>
      <c r="H1065" s="785"/>
      <c r="I1065" s="777"/>
      <c r="J1065" s="777"/>
      <c r="K1065" s="777"/>
      <c r="L1065" s="777"/>
    </row>
    <row r="1066" spans="1:12" ht="15" x14ac:dyDescent="0.4">
      <c r="A1066" s="787" t="s">
        <v>1427</v>
      </c>
      <c r="B1066" s="144">
        <v>2021</v>
      </c>
      <c r="C1066" s="788" t="s">
        <v>77</v>
      </c>
      <c r="D1066" s="777"/>
      <c r="E1066" s="784"/>
      <c r="F1066" s="781"/>
      <c r="G1066" s="777" t="s">
        <v>11</v>
      </c>
      <c r="H1066" s="785"/>
      <c r="I1066" s="777"/>
      <c r="J1066" s="777"/>
      <c r="K1066" s="777"/>
      <c r="L1066" s="777"/>
    </row>
    <row r="1067" spans="1:12" ht="15" x14ac:dyDescent="0.4">
      <c r="A1067" s="787" t="s">
        <v>1427</v>
      </c>
      <c r="B1067" s="144">
        <v>2021</v>
      </c>
      <c r="C1067" s="788" t="s">
        <v>78</v>
      </c>
      <c r="D1067" s="777"/>
      <c r="E1067" s="784"/>
      <c r="F1067" s="781"/>
      <c r="G1067" s="777" t="s">
        <v>11</v>
      </c>
      <c r="H1067" s="785"/>
      <c r="I1067" s="777"/>
      <c r="J1067" s="777"/>
      <c r="K1067" s="777"/>
      <c r="L1067" s="777"/>
    </row>
    <row r="1068" spans="1:12" ht="15" x14ac:dyDescent="0.4">
      <c r="A1068" s="787" t="s">
        <v>1427</v>
      </c>
      <c r="B1068" s="144">
        <v>2021</v>
      </c>
      <c r="C1068" s="788" t="s">
        <v>79</v>
      </c>
      <c r="D1068" s="777"/>
      <c r="E1068" s="784"/>
      <c r="F1068" s="781"/>
      <c r="G1068" s="777" t="s">
        <v>11</v>
      </c>
      <c r="H1068" s="785"/>
      <c r="I1068" s="777"/>
      <c r="J1068" s="777"/>
      <c r="K1068" s="777"/>
      <c r="L1068" s="777"/>
    </row>
    <row r="1069" spans="1:12" ht="15" x14ac:dyDescent="0.4">
      <c r="A1069" s="787" t="s">
        <v>1427</v>
      </c>
      <c r="B1069" s="144">
        <v>2021</v>
      </c>
      <c r="C1069" s="788" t="s">
        <v>80</v>
      </c>
      <c r="D1069" s="777"/>
      <c r="E1069" s="784"/>
      <c r="F1069" s="781"/>
      <c r="G1069" s="777" t="s">
        <v>11</v>
      </c>
      <c r="H1069" s="785"/>
      <c r="I1069" s="777"/>
      <c r="J1069" s="777"/>
      <c r="K1069" s="777"/>
      <c r="L1069" s="777"/>
    </row>
    <row r="1070" spans="1:12" ht="15" x14ac:dyDescent="0.4">
      <c r="A1070" s="787" t="s">
        <v>1427</v>
      </c>
      <c r="B1070" s="144">
        <v>2021</v>
      </c>
      <c r="C1070" s="788" t="s">
        <v>82</v>
      </c>
      <c r="D1070" s="777"/>
      <c r="E1070" s="784"/>
      <c r="F1070" s="781"/>
      <c r="G1070" s="777" t="s">
        <v>11</v>
      </c>
      <c r="H1070" s="785"/>
      <c r="I1070" s="777"/>
      <c r="J1070" s="777"/>
      <c r="K1070" s="777"/>
      <c r="L1070" s="777"/>
    </row>
    <row r="1071" spans="1:12" ht="15" x14ac:dyDescent="0.4">
      <c r="A1071" s="787" t="s">
        <v>1427</v>
      </c>
      <c r="B1071" s="144">
        <v>2021</v>
      </c>
      <c r="C1071" s="788"/>
      <c r="D1071" s="777"/>
      <c r="E1071" s="777"/>
      <c r="F1071" s="781"/>
      <c r="G1071" s="777"/>
      <c r="H1071" s="778"/>
      <c r="I1071" s="777"/>
      <c r="J1071" s="777"/>
      <c r="K1071" s="777"/>
      <c r="L1071" s="777"/>
    </row>
    <row r="1072" spans="1:12" ht="15" x14ac:dyDescent="0.4">
      <c r="A1072" s="787" t="s">
        <v>1434</v>
      </c>
      <c r="B1072" s="144">
        <v>2021</v>
      </c>
      <c r="C1072" s="788" t="s">
        <v>68</v>
      </c>
      <c r="D1072" s="777" t="s">
        <v>66</v>
      </c>
      <c r="E1072" s="777" t="s">
        <v>66</v>
      </c>
      <c r="F1072" s="777" t="s">
        <v>83</v>
      </c>
      <c r="G1072" s="777" t="s">
        <v>10</v>
      </c>
      <c r="H1072" s="801">
        <v>172768153</v>
      </c>
      <c r="I1072" s="777" t="s">
        <v>66</v>
      </c>
      <c r="J1072" s="777" t="s">
        <v>66</v>
      </c>
      <c r="K1072" s="777" t="s">
        <v>83</v>
      </c>
      <c r="L1072" s="790"/>
    </row>
    <row r="1073" spans="1:12" ht="15" x14ac:dyDescent="0.4">
      <c r="A1073" s="787" t="s">
        <v>1434</v>
      </c>
      <c r="B1073" s="144">
        <v>2021</v>
      </c>
      <c r="C1073" s="788" t="s">
        <v>69</v>
      </c>
      <c r="D1073" s="777" t="s">
        <v>66</v>
      </c>
      <c r="E1073" s="777" t="s">
        <v>66</v>
      </c>
      <c r="F1073" s="777" t="s">
        <v>83</v>
      </c>
      <c r="G1073" s="777" t="s">
        <v>10</v>
      </c>
      <c r="H1073" s="795"/>
      <c r="I1073" s="777" t="s">
        <v>66</v>
      </c>
      <c r="J1073" s="777" t="s">
        <v>66</v>
      </c>
      <c r="K1073" s="777" t="s">
        <v>83</v>
      </c>
      <c r="L1073" s="790"/>
    </row>
    <row r="1074" spans="1:12" ht="15" x14ac:dyDescent="0.4">
      <c r="A1074" s="787" t="s">
        <v>1434</v>
      </c>
      <c r="B1074" s="144">
        <v>2021</v>
      </c>
      <c r="C1074" s="788" t="s">
        <v>70</v>
      </c>
      <c r="D1074" s="777" t="s">
        <v>66</v>
      </c>
      <c r="E1074" s="777" t="s">
        <v>66</v>
      </c>
      <c r="F1074" s="777" t="s">
        <v>83</v>
      </c>
      <c r="G1074" s="777" t="s">
        <v>10</v>
      </c>
      <c r="H1074" s="795"/>
      <c r="I1074" s="777" t="s">
        <v>66</v>
      </c>
      <c r="J1074" s="777" t="s">
        <v>66</v>
      </c>
      <c r="K1074" s="777" t="s">
        <v>83</v>
      </c>
      <c r="L1074" s="790"/>
    </row>
    <row r="1075" spans="1:12" ht="15" x14ac:dyDescent="0.4">
      <c r="A1075" s="787" t="s">
        <v>1434</v>
      </c>
      <c r="B1075" s="144">
        <v>2021</v>
      </c>
      <c r="C1075" s="788" t="s">
        <v>71</v>
      </c>
      <c r="D1075" s="777" t="s">
        <v>66</v>
      </c>
      <c r="E1075" s="777" t="s">
        <v>66</v>
      </c>
      <c r="F1075" s="777" t="s">
        <v>83</v>
      </c>
      <c r="G1075" s="777" t="s">
        <v>10</v>
      </c>
      <c r="H1075" s="795"/>
      <c r="I1075" s="777" t="s">
        <v>66</v>
      </c>
      <c r="J1075" s="777" t="s">
        <v>66</v>
      </c>
      <c r="K1075" s="777" t="s">
        <v>83</v>
      </c>
      <c r="L1075" s="802"/>
    </row>
    <row r="1076" spans="1:12" ht="15" x14ac:dyDescent="0.4">
      <c r="A1076" s="787" t="s">
        <v>1434</v>
      </c>
      <c r="B1076" s="144">
        <v>2021</v>
      </c>
      <c r="C1076" s="788" t="s">
        <v>72</v>
      </c>
      <c r="D1076" s="777" t="s">
        <v>66</v>
      </c>
      <c r="E1076" s="777" t="s">
        <v>66</v>
      </c>
      <c r="F1076" s="777" t="s">
        <v>83</v>
      </c>
      <c r="G1076" s="777" t="s">
        <v>10</v>
      </c>
      <c r="H1076" s="795"/>
      <c r="I1076" s="777" t="s">
        <v>66</v>
      </c>
      <c r="J1076" s="777" t="s">
        <v>66</v>
      </c>
      <c r="K1076" s="777" t="s">
        <v>83</v>
      </c>
      <c r="L1076" s="802"/>
    </row>
    <row r="1077" spans="1:12" ht="15" x14ac:dyDescent="0.4">
      <c r="A1077" s="787" t="s">
        <v>1434</v>
      </c>
      <c r="B1077" s="144">
        <v>2021</v>
      </c>
      <c r="C1077" s="788" t="s">
        <v>73</v>
      </c>
      <c r="D1077" s="777" t="s">
        <v>66</v>
      </c>
      <c r="E1077" s="777" t="s">
        <v>66</v>
      </c>
      <c r="F1077" s="777" t="s">
        <v>83</v>
      </c>
      <c r="G1077" s="777" t="s">
        <v>10</v>
      </c>
      <c r="H1077" s="795"/>
      <c r="I1077" s="777" t="s">
        <v>66</v>
      </c>
      <c r="J1077" s="777" t="s">
        <v>66</v>
      </c>
      <c r="K1077" s="777" t="s">
        <v>83</v>
      </c>
      <c r="L1077" s="790"/>
    </row>
    <row r="1078" spans="1:12" ht="15" x14ac:dyDescent="0.4">
      <c r="A1078" s="787" t="s">
        <v>1434</v>
      </c>
      <c r="B1078" s="144">
        <v>2021</v>
      </c>
      <c r="C1078" s="788" t="s">
        <v>74</v>
      </c>
      <c r="D1078" s="777" t="s">
        <v>66</v>
      </c>
      <c r="E1078" s="777" t="s">
        <v>66</v>
      </c>
      <c r="F1078" s="777" t="s">
        <v>83</v>
      </c>
      <c r="G1078" s="777" t="s">
        <v>10</v>
      </c>
      <c r="H1078" s="795"/>
      <c r="I1078" s="777" t="s">
        <v>66</v>
      </c>
      <c r="J1078" s="777" t="s">
        <v>66</v>
      </c>
      <c r="K1078" s="777" t="s">
        <v>83</v>
      </c>
      <c r="L1078" s="790"/>
    </row>
    <row r="1079" spans="1:12" ht="15" x14ac:dyDescent="0.4">
      <c r="A1079" s="787" t="s">
        <v>1434</v>
      </c>
      <c r="B1079" s="144">
        <v>2021</v>
      </c>
      <c r="C1079" s="788" t="s">
        <v>75</v>
      </c>
      <c r="D1079" s="777" t="s">
        <v>66</v>
      </c>
      <c r="E1079" s="777" t="s">
        <v>66</v>
      </c>
      <c r="F1079" s="777" t="s">
        <v>83</v>
      </c>
      <c r="G1079" s="777" t="s">
        <v>10</v>
      </c>
      <c r="H1079" s="795"/>
      <c r="I1079" s="777" t="s">
        <v>66</v>
      </c>
      <c r="J1079" s="777" t="s">
        <v>66</v>
      </c>
      <c r="K1079" s="777" t="s">
        <v>83</v>
      </c>
      <c r="L1079" s="803"/>
    </row>
    <row r="1080" spans="1:12" ht="15" x14ac:dyDescent="0.4">
      <c r="A1080" s="787" t="s">
        <v>1434</v>
      </c>
      <c r="B1080" s="144">
        <v>2021</v>
      </c>
      <c r="C1080" s="788" t="s">
        <v>76</v>
      </c>
      <c r="D1080" s="777" t="s">
        <v>66</v>
      </c>
      <c r="E1080" s="777" t="s">
        <v>66</v>
      </c>
      <c r="F1080" s="777" t="s">
        <v>83</v>
      </c>
      <c r="G1080" s="777" t="s">
        <v>10</v>
      </c>
      <c r="H1080" s="795"/>
      <c r="I1080" s="777" t="s">
        <v>66</v>
      </c>
      <c r="J1080" s="777" t="s">
        <v>66</v>
      </c>
      <c r="K1080" s="777" t="s">
        <v>83</v>
      </c>
      <c r="L1080" s="803"/>
    </row>
    <row r="1081" spans="1:12" ht="15" x14ac:dyDescent="0.4">
      <c r="A1081" s="787" t="s">
        <v>1434</v>
      </c>
      <c r="B1081" s="144">
        <v>2021</v>
      </c>
      <c r="C1081" s="788" t="s">
        <v>77</v>
      </c>
      <c r="D1081" s="777" t="s">
        <v>66</v>
      </c>
      <c r="E1081" s="777" t="s">
        <v>66</v>
      </c>
      <c r="F1081" s="777" t="s">
        <v>83</v>
      </c>
      <c r="G1081" s="777" t="s">
        <v>10</v>
      </c>
      <c r="H1081" s="795">
        <v>249381912.02833462</v>
      </c>
      <c r="I1081" s="777" t="s">
        <v>66</v>
      </c>
      <c r="J1081" s="777" t="s">
        <v>66</v>
      </c>
      <c r="K1081" s="777" t="s">
        <v>83</v>
      </c>
      <c r="L1081" s="803"/>
    </row>
    <row r="1082" spans="1:12" ht="15" x14ac:dyDescent="0.4">
      <c r="A1082" s="787" t="s">
        <v>1434</v>
      </c>
      <c r="B1082" s="144">
        <v>2021</v>
      </c>
      <c r="C1082" s="788" t="s">
        <v>78</v>
      </c>
      <c r="D1082" s="777" t="s">
        <v>66</v>
      </c>
      <c r="E1082" s="796" t="s">
        <v>66</v>
      </c>
      <c r="F1082" s="777" t="s">
        <v>83</v>
      </c>
      <c r="G1082" s="777" t="s">
        <v>10</v>
      </c>
      <c r="H1082" s="795">
        <v>330216789.85948431</v>
      </c>
      <c r="I1082" s="777" t="s">
        <v>66</v>
      </c>
      <c r="J1082" s="777" t="s">
        <v>66</v>
      </c>
      <c r="K1082" s="777" t="s">
        <v>83</v>
      </c>
      <c r="L1082" s="803"/>
    </row>
    <row r="1083" spans="1:12" ht="15" x14ac:dyDescent="0.4">
      <c r="A1083" s="787" t="s">
        <v>1434</v>
      </c>
      <c r="B1083" s="144">
        <v>2021</v>
      </c>
      <c r="C1083" s="788" t="s">
        <v>79</v>
      </c>
      <c r="D1083" s="777" t="s">
        <v>66</v>
      </c>
      <c r="E1083" s="796" t="s">
        <v>66</v>
      </c>
      <c r="F1083" s="777" t="s">
        <v>83</v>
      </c>
      <c r="G1083" s="777" t="s">
        <v>10</v>
      </c>
      <c r="H1083" s="795">
        <v>64483467.24704808</v>
      </c>
      <c r="I1083" s="777" t="s">
        <v>66</v>
      </c>
      <c r="J1083" s="777" t="s">
        <v>66</v>
      </c>
      <c r="K1083" s="777" t="s">
        <v>83</v>
      </c>
      <c r="L1083" s="803"/>
    </row>
    <row r="1084" spans="1:12" ht="15" x14ac:dyDescent="0.4">
      <c r="A1084" s="787" t="s">
        <v>1434</v>
      </c>
      <c r="B1084" s="144">
        <v>2021</v>
      </c>
      <c r="C1084" s="788" t="s">
        <v>80</v>
      </c>
      <c r="D1084" s="777" t="s">
        <v>66</v>
      </c>
      <c r="E1084" s="796" t="s">
        <v>66</v>
      </c>
      <c r="F1084" s="777" t="s">
        <v>83</v>
      </c>
      <c r="G1084" s="777" t="s">
        <v>10</v>
      </c>
      <c r="H1084" s="795">
        <v>15202284.74813208</v>
      </c>
      <c r="I1084" s="777" t="s">
        <v>66</v>
      </c>
      <c r="J1084" s="777" t="s">
        <v>66</v>
      </c>
      <c r="K1084" s="777" t="s">
        <v>83</v>
      </c>
      <c r="L1084" s="790"/>
    </row>
    <row r="1085" spans="1:12" ht="15" x14ac:dyDescent="0.4">
      <c r="A1085" s="787" t="s">
        <v>1434</v>
      </c>
      <c r="B1085" s="144">
        <v>2021</v>
      </c>
      <c r="C1085" s="788" t="s">
        <v>81</v>
      </c>
      <c r="D1085" s="777" t="s">
        <v>66</v>
      </c>
      <c r="E1085" s="796" t="s">
        <v>66</v>
      </c>
      <c r="F1085" s="777" t="s">
        <v>83</v>
      </c>
      <c r="G1085" s="777" t="s">
        <v>10</v>
      </c>
      <c r="H1085" s="795">
        <v>38536716.330542929</v>
      </c>
      <c r="I1085" s="777" t="s">
        <v>66</v>
      </c>
      <c r="J1085" s="777" t="s">
        <v>66</v>
      </c>
      <c r="K1085" s="777" t="s">
        <v>83</v>
      </c>
      <c r="L1085" s="790"/>
    </row>
    <row r="1086" spans="1:12" ht="15" x14ac:dyDescent="0.4">
      <c r="A1086" s="787" t="s">
        <v>1434</v>
      </c>
      <c r="B1086" s="144">
        <v>2021</v>
      </c>
      <c r="C1086" s="788" t="s">
        <v>68</v>
      </c>
      <c r="D1086" s="777" t="s">
        <v>66</v>
      </c>
      <c r="E1086" s="793" t="s">
        <v>66</v>
      </c>
      <c r="F1086" s="777" t="s">
        <v>83</v>
      </c>
      <c r="G1086" s="777" t="s">
        <v>11</v>
      </c>
      <c r="H1086" s="794"/>
      <c r="I1086" s="777" t="s">
        <v>66</v>
      </c>
      <c r="J1086" s="777" t="s">
        <v>66</v>
      </c>
      <c r="K1086" s="777" t="s">
        <v>83</v>
      </c>
      <c r="L1086" s="790"/>
    </row>
    <row r="1087" spans="1:12" ht="15" x14ac:dyDescent="0.4">
      <c r="A1087" s="787" t="s">
        <v>1434</v>
      </c>
      <c r="B1087" s="144">
        <v>2021</v>
      </c>
      <c r="C1087" s="788" t="s">
        <v>69</v>
      </c>
      <c r="D1087" s="777" t="s">
        <v>66</v>
      </c>
      <c r="E1087" s="793" t="s">
        <v>66</v>
      </c>
      <c r="F1087" s="777" t="s">
        <v>83</v>
      </c>
      <c r="G1087" s="777" t="s">
        <v>11</v>
      </c>
      <c r="H1087" s="794">
        <v>679936849729</v>
      </c>
      <c r="I1087" s="777" t="s">
        <v>66</v>
      </c>
      <c r="J1087" s="777" t="s">
        <v>66</v>
      </c>
      <c r="K1087" s="777" t="s">
        <v>83</v>
      </c>
      <c r="L1087" s="790"/>
    </row>
    <row r="1088" spans="1:12" ht="15" x14ac:dyDescent="0.4">
      <c r="A1088" s="787" t="s">
        <v>1434</v>
      </c>
      <c r="B1088" s="144">
        <v>2021</v>
      </c>
      <c r="C1088" s="788" t="s">
        <v>70</v>
      </c>
      <c r="D1088" s="777" t="s">
        <v>66</v>
      </c>
      <c r="E1088" s="793" t="s">
        <v>66</v>
      </c>
      <c r="F1088" s="777" t="s">
        <v>83</v>
      </c>
      <c r="G1088" s="777" t="s">
        <v>11</v>
      </c>
      <c r="H1088" s="794"/>
      <c r="I1088" s="777" t="s">
        <v>66</v>
      </c>
      <c r="J1088" s="777" t="s">
        <v>66</v>
      </c>
      <c r="K1088" s="777" t="s">
        <v>83</v>
      </c>
      <c r="L1088" s="790"/>
    </row>
    <row r="1089" spans="1:12" ht="15" x14ac:dyDescent="0.4">
      <c r="A1089" s="787" t="s">
        <v>1434</v>
      </c>
      <c r="B1089" s="144">
        <v>2021</v>
      </c>
      <c r="C1089" s="788" t="s">
        <v>71</v>
      </c>
      <c r="D1089" s="777" t="s">
        <v>66</v>
      </c>
      <c r="E1089" s="793" t="s">
        <v>66</v>
      </c>
      <c r="F1089" s="777" t="s">
        <v>83</v>
      </c>
      <c r="G1089" s="777" t="s">
        <v>11</v>
      </c>
      <c r="H1089" s="794">
        <v>408316502179</v>
      </c>
      <c r="I1089" s="777" t="s">
        <v>66</v>
      </c>
      <c r="J1089" s="777" t="s">
        <v>66</v>
      </c>
      <c r="K1089" s="777" t="s">
        <v>83</v>
      </c>
      <c r="L1089" s="790"/>
    </row>
    <row r="1090" spans="1:12" ht="15" x14ac:dyDescent="0.4">
      <c r="A1090" s="787" t="s">
        <v>1434</v>
      </c>
      <c r="B1090" s="144">
        <v>2021</v>
      </c>
      <c r="C1090" s="788" t="s">
        <v>72</v>
      </c>
      <c r="D1090" s="777" t="s">
        <v>66</v>
      </c>
      <c r="E1090" s="793" t="s">
        <v>66</v>
      </c>
      <c r="F1090" s="777" t="s">
        <v>83</v>
      </c>
      <c r="G1090" s="777" t="s">
        <v>11</v>
      </c>
      <c r="H1090" s="794">
        <v>2703152403</v>
      </c>
      <c r="I1090" s="777" t="s">
        <v>66</v>
      </c>
      <c r="J1090" s="777" t="s">
        <v>66</v>
      </c>
      <c r="K1090" s="777" t="s">
        <v>83</v>
      </c>
      <c r="L1090" s="790"/>
    </row>
    <row r="1091" spans="1:12" ht="15" x14ac:dyDescent="0.4">
      <c r="A1091" s="787" t="s">
        <v>1434</v>
      </c>
      <c r="B1091" s="144">
        <v>2021</v>
      </c>
      <c r="C1091" s="788" t="s">
        <v>73</v>
      </c>
      <c r="D1091" s="777" t="s">
        <v>66</v>
      </c>
      <c r="E1091" s="793" t="s">
        <v>66</v>
      </c>
      <c r="F1091" s="777" t="s">
        <v>83</v>
      </c>
      <c r="G1091" s="777" t="s">
        <v>11</v>
      </c>
      <c r="H1091" s="794">
        <v>11528905449</v>
      </c>
      <c r="I1091" s="777" t="s">
        <v>86</v>
      </c>
      <c r="J1091" s="777" t="s">
        <v>66</v>
      </c>
      <c r="K1091" s="777" t="s">
        <v>83</v>
      </c>
      <c r="L1091" s="790"/>
    </row>
    <row r="1092" spans="1:12" ht="15" x14ac:dyDescent="0.4">
      <c r="A1092" s="787" t="s">
        <v>1434</v>
      </c>
      <c r="B1092" s="144">
        <v>2021</v>
      </c>
      <c r="C1092" s="788" t="s">
        <v>74</v>
      </c>
      <c r="D1092" s="777" t="s">
        <v>66</v>
      </c>
      <c r="E1092" s="793" t="s">
        <v>66</v>
      </c>
      <c r="F1092" s="777" t="s">
        <v>83</v>
      </c>
      <c r="G1092" s="777" t="s">
        <v>11</v>
      </c>
      <c r="H1092" s="794"/>
      <c r="I1092" s="777" t="s">
        <v>66</v>
      </c>
      <c r="J1092" s="777" t="s">
        <v>66</v>
      </c>
      <c r="K1092" s="777" t="s">
        <v>83</v>
      </c>
      <c r="L1092" s="790"/>
    </row>
    <row r="1093" spans="1:12" ht="15" x14ac:dyDescent="0.4">
      <c r="A1093" s="787" t="s">
        <v>1434</v>
      </c>
      <c r="B1093" s="144">
        <v>2021</v>
      </c>
      <c r="C1093" s="788" t="s">
        <v>75</v>
      </c>
      <c r="D1093" s="777" t="s">
        <v>66</v>
      </c>
      <c r="E1093" s="793" t="s">
        <v>66</v>
      </c>
      <c r="F1093" s="777" t="s">
        <v>83</v>
      </c>
      <c r="G1093" s="777" t="s">
        <v>11</v>
      </c>
      <c r="H1093" s="794"/>
      <c r="I1093" s="777" t="s">
        <v>66</v>
      </c>
      <c r="J1093" s="777" t="s">
        <v>66</v>
      </c>
      <c r="K1093" s="777" t="s">
        <v>83</v>
      </c>
      <c r="L1093" s="803"/>
    </row>
    <row r="1094" spans="1:12" ht="15" x14ac:dyDescent="0.4">
      <c r="A1094" s="787" t="s">
        <v>1434</v>
      </c>
      <c r="B1094" s="144">
        <v>2021</v>
      </c>
      <c r="C1094" s="788" t="s">
        <v>76</v>
      </c>
      <c r="D1094" s="777" t="s">
        <v>66</v>
      </c>
      <c r="E1094" s="793" t="s">
        <v>66</v>
      </c>
      <c r="F1094" s="777" t="s">
        <v>83</v>
      </c>
      <c r="G1094" s="777" t="s">
        <v>11</v>
      </c>
      <c r="H1094" s="794"/>
      <c r="I1094" s="777" t="s">
        <v>66</v>
      </c>
      <c r="J1094" s="777" t="s">
        <v>66</v>
      </c>
      <c r="K1094" s="777" t="s">
        <v>83</v>
      </c>
      <c r="L1094" s="803"/>
    </row>
    <row r="1095" spans="1:12" ht="15" x14ac:dyDescent="0.4">
      <c r="A1095" s="787" t="s">
        <v>1434</v>
      </c>
      <c r="B1095" s="144">
        <v>2021</v>
      </c>
      <c r="C1095" s="788" t="s">
        <v>77</v>
      </c>
      <c r="D1095" s="777" t="s">
        <v>66</v>
      </c>
      <c r="E1095" s="793" t="s">
        <v>66</v>
      </c>
      <c r="F1095" s="777" t="s">
        <v>83</v>
      </c>
      <c r="G1095" s="777" t="s">
        <v>11</v>
      </c>
      <c r="H1095" s="794"/>
      <c r="I1095" s="777" t="s">
        <v>66</v>
      </c>
      <c r="J1095" s="777" t="s">
        <v>66</v>
      </c>
      <c r="K1095" s="777" t="s">
        <v>83</v>
      </c>
      <c r="L1095" s="803"/>
    </row>
    <row r="1096" spans="1:12" ht="15" x14ac:dyDescent="0.4">
      <c r="A1096" s="787" t="s">
        <v>1434</v>
      </c>
      <c r="B1096" s="144">
        <v>2021</v>
      </c>
      <c r="C1096" s="788" t="s">
        <v>78</v>
      </c>
      <c r="D1096" s="777" t="s">
        <v>66</v>
      </c>
      <c r="E1096" s="793" t="s">
        <v>66</v>
      </c>
      <c r="F1096" s="777" t="s">
        <v>83</v>
      </c>
      <c r="G1096" s="777" t="s">
        <v>11</v>
      </c>
      <c r="H1096" s="794"/>
      <c r="I1096" s="777" t="s">
        <v>66</v>
      </c>
      <c r="J1096" s="777" t="s">
        <v>66</v>
      </c>
      <c r="K1096" s="777" t="s">
        <v>83</v>
      </c>
      <c r="L1096" s="803"/>
    </row>
    <row r="1097" spans="1:12" ht="15" x14ac:dyDescent="0.4">
      <c r="A1097" s="787" t="s">
        <v>1434</v>
      </c>
      <c r="B1097" s="144">
        <v>2021</v>
      </c>
      <c r="C1097" s="788" t="s">
        <v>79</v>
      </c>
      <c r="D1097" s="777" t="s">
        <v>66</v>
      </c>
      <c r="E1097" s="793" t="s">
        <v>66</v>
      </c>
      <c r="F1097" s="777" t="s">
        <v>83</v>
      </c>
      <c r="G1097" s="777" t="s">
        <v>11</v>
      </c>
      <c r="H1097" s="794"/>
      <c r="I1097" s="777" t="s">
        <v>66</v>
      </c>
      <c r="J1097" s="777" t="s">
        <v>66</v>
      </c>
      <c r="K1097" s="777" t="s">
        <v>83</v>
      </c>
      <c r="L1097" s="803"/>
    </row>
    <row r="1098" spans="1:12" ht="15" x14ac:dyDescent="0.4">
      <c r="A1098" s="787" t="s">
        <v>1434</v>
      </c>
      <c r="B1098" s="144">
        <v>2021</v>
      </c>
      <c r="C1098" s="788" t="s">
        <v>80</v>
      </c>
      <c r="D1098" s="777" t="s">
        <v>66</v>
      </c>
      <c r="E1098" s="793" t="s">
        <v>66</v>
      </c>
      <c r="F1098" s="777" t="s">
        <v>83</v>
      </c>
      <c r="G1098" s="777" t="s">
        <v>11</v>
      </c>
      <c r="H1098" s="794"/>
      <c r="I1098" s="777" t="s">
        <v>66</v>
      </c>
      <c r="J1098" s="777" t="s">
        <v>66</v>
      </c>
      <c r="K1098" s="777" t="s">
        <v>83</v>
      </c>
      <c r="L1098" s="790"/>
    </row>
    <row r="1099" spans="1:12" ht="15" x14ac:dyDescent="0.4">
      <c r="A1099" s="787" t="s">
        <v>1434</v>
      </c>
      <c r="B1099" s="144">
        <v>2021</v>
      </c>
      <c r="C1099" s="788" t="s">
        <v>82</v>
      </c>
      <c r="D1099" s="777" t="s">
        <v>66</v>
      </c>
      <c r="E1099" s="793" t="s">
        <v>66</v>
      </c>
      <c r="F1099" s="777" t="s">
        <v>83</v>
      </c>
      <c r="G1099" s="777" t="s">
        <v>11</v>
      </c>
      <c r="H1099" s="794"/>
      <c r="I1099" s="777" t="s">
        <v>66</v>
      </c>
      <c r="J1099" s="777" t="s">
        <v>66</v>
      </c>
      <c r="K1099" s="777" t="s">
        <v>83</v>
      </c>
      <c r="L1099" s="790"/>
    </row>
    <row r="1100" spans="1:12" ht="15" x14ac:dyDescent="0.4">
      <c r="A1100" s="787" t="s">
        <v>1434</v>
      </c>
      <c r="B1100" s="144">
        <v>2021</v>
      </c>
      <c r="C1100" s="788"/>
      <c r="D1100" s="777"/>
      <c r="E1100" s="793"/>
      <c r="F1100" s="777"/>
      <c r="G1100" s="777"/>
      <c r="H1100" s="794"/>
      <c r="I1100" s="777"/>
      <c r="J1100" s="777"/>
      <c r="K1100" s="777"/>
      <c r="L1100" s="790"/>
    </row>
    <row r="1101" spans="1:12" ht="15" x14ac:dyDescent="0.4">
      <c r="A1101" s="787" t="s">
        <v>1439</v>
      </c>
      <c r="B1101" s="144">
        <v>2021</v>
      </c>
      <c r="C1101" s="1031" t="s">
        <v>68</v>
      </c>
      <c r="D1101" s="777"/>
      <c r="E1101" s="777"/>
      <c r="F1101" s="777"/>
      <c r="G1101" s="777" t="s">
        <v>10</v>
      </c>
      <c r="H1101" s="804">
        <v>21617411.030000001</v>
      </c>
      <c r="I1101" s="777"/>
      <c r="J1101" s="777"/>
      <c r="K1101" s="777"/>
      <c r="L1101" s="777"/>
    </row>
    <row r="1102" spans="1:12" ht="15" x14ac:dyDescent="0.4">
      <c r="A1102" s="787" t="s">
        <v>1439</v>
      </c>
      <c r="B1102" s="144">
        <v>2021</v>
      </c>
      <c r="C1102" s="788" t="s">
        <v>69</v>
      </c>
      <c r="D1102" s="777"/>
      <c r="E1102" s="777"/>
      <c r="F1102" s="777"/>
      <c r="G1102" s="777" t="s">
        <v>10</v>
      </c>
      <c r="H1102" s="778">
        <v>0</v>
      </c>
      <c r="I1102" s="777"/>
      <c r="J1102" s="777"/>
      <c r="K1102" s="777"/>
      <c r="L1102" s="777"/>
    </row>
    <row r="1103" spans="1:12" ht="15" x14ac:dyDescent="0.4">
      <c r="A1103" s="787" t="s">
        <v>1439</v>
      </c>
      <c r="B1103" s="144">
        <v>2021</v>
      </c>
      <c r="C1103" s="788" t="s">
        <v>70</v>
      </c>
      <c r="D1103" s="777"/>
      <c r="E1103" s="777"/>
      <c r="F1103" s="777"/>
      <c r="G1103" s="777" t="s">
        <v>10</v>
      </c>
      <c r="H1103" s="778">
        <v>0</v>
      </c>
      <c r="I1103" s="777"/>
      <c r="J1103" s="777"/>
      <c r="K1103" s="777"/>
      <c r="L1103" s="777"/>
    </row>
    <row r="1104" spans="1:12" ht="15" x14ac:dyDescent="0.4">
      <c r="A1104" s="787" t="s">
        <v>1439</v>
      </c>
      <c r="B1104" s="144">
        <v>2021</v>
      </c>
      <c r="C1104" s="788" t="s">
        <v>71</v>
      </c>
      <c r="D1104" s="777"/>
      <c r="E1104" s="777"/>
      <c r="F1104" s="777"/>
      <c r="G1104" s="777" t="s">
        <v>10</v>
      </c>
      <c r="H1104" s="778">
        <v>0</v>
      </c>
      <c r="I1104" s="777"/>
      <c r="J1104" s="777"/>
      <c r="K1104" s="777"/>
      <c r="L1104" s="777"/>
    </row>
    <row r="1105" spans="1:12" ht="15" x14ac:dyDescent="0.4">
      <c r="A1105" s="787" t="s">
        <v>1439</v>
      </c>
      <c r="B1105" s="144">
        <v>2021</v>
      </c>
      <c r="C1105" s="788" t="s">
        <v>72</v>
      </c>
      <c r="D1105" s="777"/>
      <c r="E1105" s="777"/>
      <c r="F1105" s="777"/>
      <c r="G1105" s="777" t="s">
        <v>10</v>
      </c>
      <c r="H1105" s="778">
        <v>0</v>
      </c>
      <c r="I1105" s="777"/>
      <c r="J1105" s="777"/>
      <c r="K1105" s="777"/>
      <c r="L1105" s="777"/>
    </row>
    <row r="1106" spans="1:12" ht="15" x14ac:dyDescent="0.4">
      <c r="A1106" s="787" t="s">
        <v>1439</v>
      </c>
      <c r="B1106" s="144">
        <v>2021</v>
      </c>
      <c r="C1106" s="788" t="s">
        <v>73</v>
      </c>
      <c r="D1106" s="777"/>
      <c r="E1106" s="777"/>
      <c r="F1106" s="777"/>
      <c r="G1106" s="777" t="s">
        <v>10</v>
      </c>
      <c r="H1106" s="805"/>
      <c r="I1106" s="777"/>
      <c r="J1106" s="777"/>
      <c r="K1106" s="777"/>
      <c r="L1106" s="777"/>
    </row>
    <row r="1107" spans="1:12" ht="15" x14ac:dyDescent="0.4">
      <c r="A1107" s="787" t="s">
        <v>1439</v>
      </c>
      <c r="B1107" s="144">
        <v>2021</v>
      </c>
      <c r="C1107" s="788" t="s">
        <v>74</v>
      </c>
      <c r="D1107" s="777"/>
      <c r="E1107" s="777"/>
      <c r="F1107" s="777"/>
      <c r="G1107" s="777" t="s">
        <v>10</v>
      </c>
      <c r="H1107" s="778"/>
      <c r="I1107" s="777"/>
      <c r="J1107" s="777"/>
      <c r="K1107" s="777"/>
      <c r="L1107" s="777"/>
    </row>
    <row r="1108" spans="1:12" ht="15" x14ac:dyDescent="0.4">
      <c r="A1108" s="787" t="s">
        <v>1439</v>
      </c>
      <c r="B1108" s="144">
        <v>2021</v>
      </c>
      <c r="C1108" s="788" t="s">
        <v>75</v>
      </c>
      <c r="D1108" s="777"/>
      <c r="E1108" s="777"/>
      <c r="F1108" s="777"/>
      <c r="G1108" s="777" t="s">
        <v>10</v>
      </c>
      <c r="H1108" s="778"/>
      <c r="I1108" s="777"/>
      <c r="J1108" s="777"/>
      <c r="K1108" s="777"/>
      <c r="L1108" s="777"/>
    </row>
    <row r="1109" spans="1:12" ht="15" x14ac:dyDescent="0.4">
      <c r="A1109" s="787" t="s">
        <v>1439</v>
      </c>
      <c r="B1109" s="144">
        <v>2021</v>
      </c>
      <c r="C1109" s="788" t="s">
        <v>76</v>
      </c>
      <c r="D1109" s="777"/>
      <c r="E1109" s="777"/>
      <c r="F1109" s="777"/>
      <c r="G1109" s="777" t="s">
        <v>10</v>
      </c>
      <c r="H1109" s="778"/>
      <c r="I1109" s="777"/>
      <c r="J1109" s="777"/>
      <c r="K1109" s="777"/>
      <c r="L1109" s="777"/>
    </row>
    <row r="1110" spans="1:12" ht="15" x14ac:dyDescent="0.4">
      <c r="A1110" s="787" t="s">
        <v>1439</v>
      </c>
      <c r="B1110" s="144">
        <v>2021</v>
      </c>
      <c r="C1110" s="788" t="s">
        <v>77</v>
      </c>
      <c r="D1110" s="777"/>
      <c r="E1110" s="777"/>
      <c r="F1110" s="777"/>
      <c r="G1110" s="777" t="s">
        <v>10</v>
      </c>
      <c r="H1110" s="805">
        <v>116922138.48836607</v>
      </c>
      <c r="I1110" s="777"/>
      <c r="J1110" s="777"/>
      <c r="K1110" s="784" t="s">
        <v>1794</v>
      </c>
      <c r="L1110" s="777"/>
    </row>
    <row r="1111" spans="1:12" ht="15" x14ac:dyDescent="0.4">
      <c r="A1111" s="787" t="s">
        <v>1439</v>
      </c>
      <c r="B1111" s="144">
        <v>2021</v>
      </c>
      <c r="C1111" s="788" t="s">
        <v>78</v>
      </c>
      <c r="D1111" s="777"/>
      <c r="E1111" s="777"/>
      <c r="F1111" s="777"/>
      <c r="G1111" s="777" t="s">
        <v>10</v>
      </c>
      <c r="H1111" s="806">
        <v>57036313.329651788</v>
      </c>
      <c r="I1111" s="777"/>
      <c r="J1111" s="777"/>
      <c r="K1111" s="784" t="s">
        <v>1795</v>
      </c>
      <c r="L1111" s="777" t="s">
        <v>1796</v>
      </c>
    </row>
    <row r="1112" spans="1:12" ht="15" x14ac:dyDescent="0.4">
      <c r="A1112" s="787" t="s">
        <v>1439</v>
      </c>
      <c r="B1112" s="144">
        <v>2021</v>
      </c>
      <c r="C1112" s="788" t="s">
        <v>79</v>
      </c>
      <c r="D1112" s="777"/>
      <c r="E1112" s="777"/>
      <c r="F1112" s="777"/>
      <c r="G1112" s="777" t="s">
        <v>10</v>
      </c>
      <c r="H1112" s="807"/>
      <c r="I1112" s="777"/>
      <c r="J1112" s="777"/>
      <c r="K1112" s="784"/>
      <c r="L1112" s="777"/>
    </row>
    <row r="1113" spans="1:12" ht="15" x14ac:dyDescent="0.4">
      <c r="A1113" s="787" t="s">
        <v>1439</v>
      </c>
      <c r="B1113" s="144">
        <v>2021</v>
      </c>
      <c r="C1113" s="788" t="s">
        <v>80</v>
      </c>
      <c r="D1113" s="777"/>
      <c r="E1113" s="777"/>
      <c r="F1113" s="777"/>
      <c r="G1113" s="777" t="s">
        <v>10</v>
      </c>
      <c r="H1113" s="807">
        <v>120002.08106108941</v>
      </c>
      <c r="I1113" s="808"/>
      <c r="J1113" s="777"/>
      <c r="K1113" s="809" t="s">
        <v>1797</v>
      </c>
      <c r="L1113" s="777"/>
    </row>
    <row r="1114" spans="1:12" ht="15" x14ac:dyDescent="0.4">
      <c r="A1114" s="787" t="s">
        <v>1439</v>
      </c>
      <c r="B1114" s="144">
        <v>2021</v>
      </c>
      <c r="C1114" s="788" t="s">
        <v>81</v>
      </c>
      <c r="D1114" s="777"/>
      <c r="E1114" s="777"/>
      <c r="F1114" s="777"/>
      <c r="G1114" s="777" t="s">
        <v>10</v>
      </c>
      <c r="H1114" s="778"/>
      <c r="I1114" s="777"/>
      <c r="J1114" s="777"/>
      <c r="K1114" s="777"/>
      <c r="L1114" s="777"/>
    </row>
    <row r="1115" spans="1:12" ht="15" x14ac:dyDescent="0.4">
      <c r="A1115" s="787" t="s">
        <v>1439</v>
      </c>
      <c r="B1115" s="144">
        <v>2021</v>
      </c>
      <c r="C1115" s="1031" t="s">
        <v>68</v>
      </c>
      <c r="D1115" s="777"/>
      <c r="E1115" s="784"/>
      <c r="F1115" s="781"/>
      <c r="G1115" s="777" t="s">
        <v>11</v>
      </c>
      <c r="H1115" s="785">
        <v>0</v>
      </c>
      <c r="I1115" s="777"/>
      <c r="J1115" s="777"/>
      <c r="K1115" s="777"/>
      <c r="L1115" s="777"/>
    </row>
    <row r="1116" spans="1:12" ht="15" x14ac:dyDescent="0.4">
      <c r="A1116" s="787" t="s">
        <v>1439</v>
      </c>
      <c r="B1116" s="144">
        <v>2021</v>
      </c>
      <c r="C1116" s="788" t="s">
        <v>69</v>
      </c>
      <c r="D1116" s="777"/>
      <c r="E1116" s="777"/>
      <c r="F1116" s="777"/>
      <c r="G1116" s="777" t="s">
        <v>11</v>
      </c>
      <c r="H1116" s="785">
        <v>192580931322</v>
      </c>
      <c r="I1116" s="777"/>
      <c r="J1116" s="777"/>
      <c r="K1116" s="777"/>
      <c r="L1116" s="777"/>
    </row>
    <row r="1117" spans="1:12" ht="15" x14ac:dyDescent="0.4">
      <c r="A1117" s="787" t="s">
        <v>1439</v>
      </c>
      <c r="B1117" s="144">
        <v>2021</v>
      </c>
      <c r="C1117" s="788" t="s">
        <v>70</v>
      </c>
      <c r="D1117" s="777"/>
      <c r="E1117" s="777"/>
      <c r="F1117" s="777"/>
      <c r="G1117" s="777" t="s">
        <v>11</v>
      </c>
      <c r="H1117" s="785">
        <v>0</v>
      </c>
      <c r="I1117" s="777"/>
      <c r="J1117" s="777"/>
      <c r="K1117" s="777"/>
      <c r="L1117" s="777"/>
    </row>
    <row r="1118" spans="1:12" ht="15" x14ac:dyDescent="0.4">
      <c r="A1118" s="787" t="s">
        <v>1439</v>
      </c>
      <c r="B1118" s="144">
        <v>2021</v>
      </c>
      <c r="C1118" s="788" t="s">
        <v>71</v>
      </c>
      <c r="D1118" s="777"/>
      <c r="E1118" s="777"/>
      <c r="F1118" s="777"/>
      <c r="G1118" s="777" t="s">
        <v>11</v>
      </c>
      <c r="H1118" s="785">
        <v>179720143225</v>
      </c>
      <c r="I1118" s="777"/>
      <c r="J1118" s="777"/>
      <c r="K1118" s="777"/>
      <c r="L1118" s="777"/>
    </row>
    <row r="1119" spans="1:12" ht="15" x14ac:dyDescent="0.4">
      <c r="A1119" s="787" t="s">
        <v>1439</v>
      </c>
      <c r="B1119" s="144">
        <v>2021</v>
      </c>
      <c r="C1119" s="788" t="s">
        <v>72</v>
      </c>
      <c r="D1119" s="777"/>
      <c r="E1119" s="777"/>
      <c r="F1119" s="777"/>
      <c r="G1119" s="777" t="s">
        <v>11</v>
      </c>
      <c r="H1119" s="785">
        <v>333108336</v>
      </c>
      <c r="I1119" s="777"/>
      <c r="J1119" s="777"/>
      <c r="K1119" s="777"/>
      <c r="L1119" s="777"/>
    </row>
    <row r="1120" spans="1:12" ht="15" x14ac:dyDescent="0.4">
      <c r="A1120" s="787" t="s">
        <v>1439</v>
      </c>
      <c r="B1120" s="144">
        <v>2021</v>
      </c>
      <c r="C1120" s="788" t="s">
        <v>73</v>
      </c>
      <c r="D1120" s="777"/>
      <c r="E1120" s="777"/>
      <c r="F1120" s="777"/>
      <c r="G1120" s="777" t="s">
        <v>11</v>
      </c>
      <c r="H1120" s="785">
        <v>4578465446</v>
      </c>
      <c r="I1120" s="777"/>
      <c r="J1120" s="777"/>
      <c r="K1120" s="777"/>
      <c r="L1120" s="777"/>
    </row>
    <row r="1121" spans="1:12" ht="15" x14ac:dyDescent="0.4">
      <c r="A1121" s="787" t="s">
        <v>1439</v>
      </c>
      <c r="B1121" s="144">
        <v>2021</v>
      </c>
      <c r="C1121" s="788" t="s">
        <v>74</v>
      </c>
      <c r="D1121" s="777"/>
      <c r="E1121" s="784"/>
      <c r="F1121" s="781"/>
      <c r="G1121" s="777" t="s">
        <v>11</v>
      </c>
      <c r="H1121" s="785"/>
      <c r="I1121" s="777"/>
      <c r="J1121" s="777"/>
      <c r="K1121" s="777"/>
      <c r="L1121" s="777"/>
    </row>
    <row r="1122" spans="1:12" ht="15" x14ac:dyDescent="0.4">
      <c r="A1122" s="787" t="s">
        <v>1439</v>
      </c>
      <c r="B1122" s="144">
        <v>2021</v>
      </c>
      <c r="C1122" s="788" t="s">
        <v>75</v>
      </c>
      <c r="D1122" s="777"/>
      <c r="E1122" s="784"/>
      <c r="F1122" s="781"/>
      <c r="G1122" s="777" t="s">
        <v>11</v>
      </c>
      <c r="H1122" s="785"/>
      <c r="I1122" s="777"/>
      <c r="J1122" s="777"/>
      <c r="K1122" s="777"/>
      <c r="L1122" s="777"/>
    </row>
    <row r="1123" spans="1:12" ht="15" x14ac:dyDescent="0.4">
      <c r="A1123" s="787" t="s">
        <v>1439</v>
      </c>
      <c r="B1123" s="144">
        <v>2021</v>
      </c>
      <c r="C1123" s="788" t="s">
        <v>76</v>
      </c>
      <c r="D1123" s="777"/>
      <c r="E1123" s="784"/>
      <c r="F1123" s="781"/>
      <c r="G1123" s="777" t="s">
        <v>11</v>
      </c>
      <c r="H1123" s="785"/>
      <c r="I1123" s="777"/>
      <c r="J1123" s="777"/>
      <c r="K1123" s="777"/>
      <c r="L1123" s="777"/>
    </row>
    <row r="1124" spans="1:12" ht="15" x14ac:dyDescent="0.4">
      <c r="A1124" s="787" t="s">
        <v>1439</v>
      </c>
      <c r="B1124" s="144">
        <v>2021</v>
      </c>
      <c r="C1124" s="788" t="s">
        <v>77</v>
      </c>
      <c r="D1124" s="777"/>
      <c r="E1124" s="784"/>
      <c r="F1124" s="781"/>
      <c r="G1124" s="777" t="s">
        <v>11</v>
      </c>
      <c r="H1124" s="785"/>
      <c r="I1124" s="777"/>
      <c r="J1124" s="777"/>
      <c r="K1124" s="777"/>
      <c r="L1124" s="777"/>
    </row>
    <row r="1125" spans="1:12" ht="15" x14ac:dyDescent="0.4">
      <c r="A1125" s="787" t="s">
        <v>1439</v>
      </c>
      <c r="B1125" s="144">
        <v>2021</v>
      </c>
      <c r="C1125" s="788" t="s">
        <v>78</v>
      </c>
      <c r="D1125" s="777"/>
      <c r="E1125" s="784"/>
      <c r="F1125" s="781"/>
      <c r="G1125" s="777" t="s">
        <v>11</v>
      </c>
      <c r="H1125" s="785"/>
      <c r="I1125" s="777"/>
      <c r="J1125" s="777"/>
      <c r="K1125" s="777"/>
      <c r="L1125" s="777"/>
    </row>
    <row r="1126" spans="1:12" ht="15" x14ac:dyDescent="0.4">
      <c r="A1126" s="787" t="s">
        <v>1439</v>
      </c>
      <c r="B1126" s="144">
        <v>2021</v>
      </c>
      <c r="C1126" s="788" t="s">
        <v>79</v>
      </c>
      <c r="D1126" s="777"/>
      <c r="E1126" s="784"/>
      <c r="F1126" s="781"/>
      <c r="G1126" s="777" t="s">
        <v>11</v>
      </c>
      <c r="H1126" s="785"/>
      <c r="I1126" s="777"/>
      <c r="J1126" s="777"/>
      <c r="K1126" s="777"/>
      <c r="L1126" s="777"/>
    </row>
    <row r="1127" spans="1:12" ht="15" x14ac:dyDescent="0.4">
      <c r="A1127" s="787" t="s">
        <v>1439</v>
      </c>
      <c r="B1127" s="144">
        <v>2021</v>
      </c>
      <c r="C1127" s="788" t="s">
        <v>80</v>
      </c>
      <c r="D1127" s="777"/>
      <c r="E1127" s="784"/>
      <c r="F1127" s="781"/>
      <c r="G1127" s="777" t="s">
        <v>11</v>
      </c>
      <c r="H1127" s="785"/>
      <c r="I1127" s="777"/>
      <c r="J1127" s="777"/>
      <c r="K1127" s="777"/>
      <c r="L1127" s="777"/>
    </row>
    <row r="1128" spans="1:12" ht="15" x14ac:dyDescent="0.4">
      <c r="A1128" s="787" t="s">
        <v>1439</v>
      </c>
      <c r="B1128" s="144">
        <v>2021</v>
      </c>
      <c r="C1128" s="788" t="s">
        <v>82</v>
      </c>
      <c r="D1128" s="777"/>
      <c r="E1128" s="784"/>
      <c r="F1128" s="781"/>
      <c r="G1128" s="777" t="s">
        <v>11</v>
      </c>
      <c r="H1128" s="785"/>
      <c r="I1128" s="777"/>
      <c r="J1128" s="777"/>
      <c r="K1128" s="777"/>
      <c r="L1128" s="777"/>
    </row>
    <row r="1129" spans="1:12" ht="15" x14ac:dyDescent="0.4">
      <c r="A1129" s="787" t="s">
        <v>1439</v>
      </c>
      <c r="B1129" s="144">
        <v>2021</v>
      </c>
      <c r="C1129" s="788"/>
      <c r="D1129" s="777"/>
      <c r="E1129" s="777"/>
      <c r="F1129" s="781"/>
      <c r="G1129" s="777"/>
      <c r="H1129" s="778"/>
      <c r="I1129" s="777"/>
      <c r="J1129" s="777"/>
      <c r="K1129" s="777"/>
      <c r="L1129" s="777"/>
    </row>
    <row r="1130" spans="1:12" ht="15" x14ac:dyDescent="0.4">
      <c r="A1130" s="787" t="s">
        <v>1442</v>
      </c>
      <c r="B1130" s="144">
        <v>2021</v>
      </c>
      <c r="C1130" s="1031" t="s">
        <v>68</v>
      </c>
      <c r="D1130" s="777"/>
      <c r="E1130" s="777"/>
      <c r="F1130" s="777"/>
      <c r="G1130" s="777" t="s">
        <v>10</v>
      </c>
      <c r="H1130" s="795"/>
      <c r="I1130" s="777"/>
      <c r="J1130" s="777"/>
      <c r="K1130" s="777"/>
      <c r="L1130" s="777"/>
    </row>
    <row r="1131" spans="1:12" ht="15" x14ac:dyDescent="0.4">
      <c r="A1131" s="787" t="s">
        <v>1442</v>
      </c>
      <c r="B1131" s="144">
        <v>2021</v>
      </c>
      <c r="C1131" s="788" t="s">
        <v>69</v>
      </c>
      <c r="D1131" s="777"/>
      <c r="E1131" s="777"/>
      <c r="F1131" s="777"/>
      <c r="G1131" s="777" t="s">
        <v>10</v>
      </c>
      <c r="H1131" s="795"/>
      <c r="I1131" s="777"/>
      <c r="J1131" s="777"/>
      <c r="K1131" s="777"/>
      <c r="L1131" s="777"/>
    </row>
    <row r="1132" spans="1:12" ht="15" x14ac:dyDescent="0.4">
      <c r="A1132" s="787" t="s">
        <v>1442</v>
      </c>
      <c r="B1132" s="144">
        <v>2021</v>
      </c>
      <c r="C1132" s="788" t="s">
        <v>70</v>
      </c>
      <c r="D1132" s="777"/>
      <c r="E1132" s="777"/>
      <c r="F1132" s="777"/>
      <c r="G1132" s="777" t="s">
        <v>10</v>
      </c>
      <c r="H1132" s="795"/>
      <c r="I1132" s="777"/>
      <c r="J1132" s="777"/>
      <c r="K1132" s="777"/>
      <c r="L1132" s="777"/>
    </row>
    <row r="1133" spans="1:12" ht="15" x14ac:dyDescent="0.4">
      <c r="A1133" s="787" t="s">
        <v>1442</v>
      </c>
      <c r="B1133" s="144">
        <v>2021</v>
      </c>
      <c r="C1133" s="788" t="s">
        <v>71</v>
      </c>
      <c r="D1133" s="777"/>
      <c r="E1133" s="777"/>
      <c r="F1133" s="777"/>
      <c r="G1133" s="777" t="s">
        <v>10</v>
      </c>
      <c r="H1133" s="795"/>
      <c r="I1133" s="777"/>
      <c r="J1133" s="777"/>
      <c r="K1133" s="777"/>
      <c r="L1133" s="777"/>
    </row>
    <row r="1134" spans="1:12" ht="15" x14ac:dyDescent="0.4">
      <c r="A1134" s="787" t="s">
        <v>1442</v>
      </c>
      <c r="B1134" s="144">
        <v>2021</v>
      </c>
      <c r="C1134" s="788" t="s">
        <v>72</v>
      </c>
      <c r="D1134" s="777"/>
      <c r="E1134" s="777"/>
      <c r="F1134" s="777"/>
      <c r="G1134" s="777" t="s">
        <v>10</v>
      </c>
      <c r="H1134" s="795"/>
      <c r="I1134" s="777"/>
      <c r="J1134" s="777"/>
      <c r="K1134" s="777"/>
      <c r="L1134" s="777"/>
    </row>
    <row r="1135" spans="1:12" ht="15" x14ac:dyDescent="0.4">
      <c r="A1135" s="787" t="s">
        <v>1442</v>
      </c>
      <c r="B1135" s="144">
        <v>2021</v>
      </c>
      <c r="C1135" s="788" t="s">
        <v>73</v>
      </c>
      <c r="D1135" s="777"/>
      <c r="E1135" s="777"/>
      <c r="F1135" s="777"/>
      <c r="G1135" s="777" t="s">
        <v>10</v>
      </c>
      <c r="H1135" s="795"/>
      <c r="I1135" s="777"/>
      <c r="J1135" s="777"/>
      <c r="K1135" s="777"/>
      <c r="L1135" s="777"/>
    </row>
    <row r="1136" spans="1:12" ht="15" x14ac:dyDescent="0.4">
      <c r="A1136" s="787" t="s">
        <v>1442</v>
      </c>
      <c r="B1136" s="144">
        <v>2021</v>
      </c>
      <c r="C1136" s="788" t="s">
        <v>74</v>
      </c>
      <c r="D1136" s="777" t="s">
        <v>86</v>
      </c>
      <c r="E1136" s="777" t="s">
        <v>86</v>
      </c>
      <c r="F1136" s="777" t="s">
        <v>1443</v>
      </c>
      <c r="G1136" s="777" t="s">
        <v>10</v>
      </c>
      <c r="H1136" s="795">
        <v>16720.68</v>
      </c>
      <c r="I1136" s="777" t="s">
        <v>66</v>
      </c>
      <c r="J1136" s="777"/>
      <c r="K1136" s="777"/>
      <c r="L1136" s="777"/>
    </row>
    <row r="1137" spans="1:12" ht="15" x14ac:dyDescent="0.4">
      <c r="A1137" s="787" t="s">
        <v>1442</v>
      </c>
      <c r="B1137" s="144">
        <v>2021</v>
      </c>
      <c r="C1137" s="788" t="s">
        <v>75</v>
      </c>
      <c r="D1137" s="777"/>
      <c r="E1137" s="777"/>
      <c r="F1137" s="777"/>
      <c r="G1137" s="777" t="s">
        <v>10</v>
      </c>
      <c r="H1137" s="795"/>
      <c r="I1137" s="777"/>
      <c r="J1137" s="777"/>
      <c r="K1137" s="777"/>
      <c r="L1137" s="777"/>
    </row>
    <row r="1138" spans="1:12" ht="15" x14ac:dyDescent="0.4">
      <c r="A1138" s="787" t="s">
        <v>1442</v>
      </c>
      <c r="B1138" s="144">
        <v>2021</v>
      </c>
      <c r="C1138" s="788" t="s">
        <v>76</v>
      </c>
      <c r="D1138" s="777"/>
      <c r="E1138" s="777"/>
      <c r="F1138" s="777"/>
      <c r="G1138" s="777" t="s">
        <v>10</v>
      </c>
      <c r="H1138" s="795"/>
      <c r="I1138" s="777"/>
      <c r="J1138" s="777"/>
      <c r="K1138" s="777"/>
      <c r="L1138" s="777"/>
    </row>
    <row r="1139" spans="1:12" ht="15" x14ac:dyDescent="0.4">
      <c r="A1139" s="787" t="s">
        <v>1442</v>
      </c>
      <c r="B1139" s="144">
        <v>2021</v>
      </c>
      <c r="C1139" s="788" t="s">
        <v>77</v>
      </c>
      <c r="D1139" s="777" t="s">
        <v>86</v>
      </c>
      <c r="E1139" s="777" t="s">
        <v>86</v>
      </c>
      <c r="F1139" s="781" t="s">
        <v>1443</v>
      </c>
      <c r="G1139" s="777" t="s">
        <v>10</v>
      </c>
      <c r="H1139" s="795">
        <v>419160</v>
      </c>
      <c r="I1139" s="777" t="s">
        <v>86</v>
      </c>
      <c r="J1139" s="810">
        <v>6000</v>
      </c>
      <c r="K1139" s="777" t="s">
        <v>797</v>
      </c>
      <c r="L1139" s="777"/>
    </row>
    <row r="1140" spans="1:12" ht="15" x14ac:dyDescent="0.4">
      <c r="A1140" s="787" t="s">
        <v>1442</v>
      </c>
      <c r="B1140" s="144">
        <v>2021</v>
      </c>
      <c r="C1140" s="788" t="s">
        <v>78</v>
      </c>
      <c r="D1140" s="777" t="s">
        <v>86</v>
      </c>
      <c r="E1140" s="796" t="s">
        <v>86</v>
      </c>
      <c r="F1140" s="781" t="s">
        <v>1443</v>
      </c>
      <c r="G1140" s="777" t="s">
        <v>10</v>
      </c>
      <c r="H1140" s="795"/>
      <c r="I1140" s="777"/>
      <c r="J1140" s="777"/>
      <c r="K1140" s="777"/>
      <c r="L1140" s="777"/>
    </row>
    <row r="1141" spans="1:12" ht="15" x14ac:dyDescent="0.4">
      <c r="A1141" s="787" t="s">
        <v>1442</v>
      </c>
      <c r="B1141" s="144">
        <v>2021</v>
      </c>
      <c r="C1141" s="788" t="s">
        <v>79</v>
      </c>
      <c r="D1141" s="777" t="s">
        <v>86</v>
      </c>
      <c r="E1141" s="796" t="s">
        <v>86</v>
      </c>
      <c r="F1141" s="781" t="s">
        <v>1443</v>
      </c>
      <c r="G1141" s="777" t="s">
        <v>10</v>
      </c>
      <c r="H1141" s="795">
        <v>45773.354049926078</v>
      </c>
      <c r="I1141" s="777" t="s">
        <v>66</v>
      </c>
      <c r="J1141" s="777"/>
      <c r="K1141" s="777"/>
      <c r="L1141" s="777"/>
    </row>
    <row r="1142" spans="1:12" ht="15" x14ac:dyDescent="0.4">
      <c r="A1142" s="787" t="s">
        <v>1442</v>
      </c>
      <c r="B1142" s="144">
        <v>2021</v>
      </c>
      <c r="C1142" s="788" t="s">
        <v>80</v>
      </c>
      <c r="D1142" s="777" t="s">
        <v>86</v>
      </c>
      <c r="E1142" s="796" t="s">
        <v>86</v>
      </c>
      <c r="F1142" s="781" t="s">
        <v>1443</v>
      </c>
      <c r="G1142" s="777" t="s">
        <v>10</v>
      </c>
      <c r="H1142" s="795"/>
      <c r="I1142" s="777"/>
      <c r="J1142" s="777"/>
      <c r="K1142" s="777"/>
      <c r="L1142" s="777"/>
    </row>
    <row r="1143" spans="1:12" ht="15" x14ac:dyDescent="0.4">
      <c r="A1143" s="787" t="s">
        <v>1442</v>
      </c>
      <c r="B1143" s="144">
        <v>2021</v>
      </c>
      <c r="C1143" s="788" t="s">
        <v>81</v>
      </c>
      <c r="D1143" s="777" t="s">
        <v>86</v>
      </c>
      <c r="E1143" s="796" t="s">
        <v>86</v>
      </c>
      <c r="F1143" s="781" t="s">
        <v>1443</v>
      </c>
      <c r="G1143" s="777" t="s">
        <v>10</v>
      </c>
      <c r="H1143" s="795">
        <v>0</v>
      </c>
      <c r="I1143" s="777" t="s">
        <v>66</v>
      </c>
      <c r="J1143" s="777"/>
      <c r="K1143" s="777"/>
      <c r="L1143" s="777"/>
    </row>
    <row r="1144" spans="1:12" ht="15" x14ac:dyDescent="0.4">
      <c r="A1144" s="787" t="s">
        <v>1442</v>
      </c>
      <c r="B1144" s="144">
        <v>2021</v>
      </c>
      <c r="C1144" s="788" t="s">
        <v>68</v>
      </c>
      <c r="D1144" s="777"/>
      <c r="E1144" s="793"/>
      <c r="F1144" s="781"/>
      <c r="G1144" s="777" t="s">
        <v>11</v>
      </c>
      <c r="H1144" s="794"/>
      <c r="I1144" s="777"/>
      <c r="J1144" s="777"/>
      <c r="K1144" s="777"/>
      <c r="L1144" s="777"/>
    </row>
    <row r="1145" spans="1:12" ht="15" x14ac:dyDescent="0.4">
      <c r="A1145" s="787" t="s">
        <v>1442</v>
      </c>
      <c r="B1145" s="144">
        <v>2021</v>
      </c>
      <c r="C1145" s="788" t="s">
        <v>69</v>
      </c>
      <c r="D1145" s="777"/>
      <c r="E1145" s="793"/>
      <c r="F1145" s="781"/>
      <c r="G1145" s="777" t="s">
        <v>11</v>
      </c>
      <c r="H1145" s="794"/>
      <c r="I1145" s="777"/>
      <c r="J1145" s="777"/>
      <c r="K1145" s="777"/>
      <c r="L1145" s="777"/>
    </row>
    <row r="1146" spans="1:12" ht="15" x14ac:dyDescent="0.4">
      <c r="A1146" s="787" t="s">
        <v>1442</v>
      </c>
      <c r="B1146" s="144">
        <v>2021</v>
      </c>
      <c r="C1146" s="788" t="s">
        <v>70</v>
      </c>
      <c r="D1146" s="777" t="s">
        <v>86</v>
      </c>
      <c r="E1146" s="793" t="s">
        <v>86</v>
      </c>
      <c r="F1146" s="781" t="s">
        <v>1443</v>
      </c>
      <c r="G1146" s="777" t="s">
        <v>11</v>
      </c>
      <c r="H1146" s="794">
        <v>10097512925</v>
      </c>
      <c r="I1146" s="777" t="s">
        <v>66</v>
      </c>
      <c r="J1146" s="777"/>
      <c r="K1146" s="777"/>
      <c r="L1146" s="777"/>
    </row>
    <row r="1147" spans="1:12" ht="15" x14ac:dyDescent="0.4">
      <c r="A1147" s="787" t="s">
        <v>1442</v>
      </c>
      <c r="B1147" s="144">
        <v>2021</v>
      </c>
      <c r="C1147" s="788" t="s">
        <v>71</v>
      </c>
      <c r="D1147" s="777" t="s">
        <v>86</v>
      </c>
      <c r="E1147" s="793" t="s">
        <v>86</v>
      </c>
      <c r="F1147" s="781" t="s">
        <v>1443</v>
      </c>
      <c r="G1147" s="777" t="s">
        <v>11</v>
      </c>
      <c r="H1147" s="794">
        <v>2407871218</v>
      </c>
      <c r="I1147" s="777" t="s">
        <v>66</v>
      </c>
      <c r="J1147" s="777"/>
      <c r="K1147" s="777"/>
      <c r="L1147" s="777"/>
    </row>
    <row r="1148" spans="1:12" ht="15" x14ac:dyDescent="0.4">
      <c r="A1148" s="787" t="s">
        <v>1442</v>
      </c>
      <c r="B1148" s="144">
        <v>2021</v>
      </c>
      <c r="C1148" s="788" t="s">
        <v>72</v>
      </c>
      <c r="D1148" s="777"/>
      <c r="E1148" s="793"/>
      <c r="F1148" s="781"/>
      <c r="G1148" s="777" t="s">
        <v>11</v>
      </c>
      <c r="H1148" s="794"/>
      <c r="I1148" s="777"/>
      <c r="J1148" s="777"/>
      <c r="K1148" s="777"/>
      <c r="L1148" s="777"/>
    </row>
    <row r="1149" spans="1:12" ht="15" x14ac:dyDescent="0.4">
      <c r="A1149" s="787" t="s">
        <v>1442</v>
      </c>
      <c r="B1149" s="144">
        <v>2021</v>
      </c>
      <c r="C1149" s="788" t="s">
        <v>73</v>
      </c>
      <c r="D1149" s="777" t="s">
        <v>86</v>
      </c>
      <c r="E1149" s="793" t="s">
        <v>86</v>
      </c>
      <c r="F1149" s="781" t="s">
        <v>1443</v>
      </c>
      <c r="G1149" s="777" t="s">
        <v>11</v>
      </c>
      <c r="H1149" s="794">
        <f>+'[28]V. Informasi CSR_2021'!I1111</f>
        <v>0</v>
      </c>
      <c r="I1149" s="777" t="s">
        <v>86</v>
      </c>
      <c r="J1149" s="777"/>
      <c r="K1149" s="777"/>
      <c r="L1149" s="777"/>
    </row>
    <row r="1150" spans="1:12" ht="15" x14ac:dyDescent="0.4">
      <c r="A1150" s="787" t="s">
        <v>1442</v>
      </c>
      <c r="B1150" s="144">
        <v>2021</v>
      </c>
      <c r="C1150" s="788" t="s">
        <v>74</v>
      </c>
      <c r="D1150" s="777"/>
      <c r="E1150" s="793"/>
      <c r="F1150" s="781"/>
      <c r="G1150" s="777" t="s">
        <v>11</v>
      </c>
      <c r="H1150" s="794"/>
      <c r="I1150" s="777"/>
      <c r="J1150" s="777"/>
      <c r="K1150" s="777"/>
      <c r="L1150" s="777"/>
    </row>
    <row r="1151" spans="1:12" ht="15" x14ac:dyDescent="0.4">
      <c r="A1151" s="787" t="s">
        <v>1442</v>
      </c>
      <c r="B1151" s="144">
        <v>2021</v>
      </c>
      <c r="C1151" s="788" t="s">
        <v>75</v>
      </c>
      <c r="D1151" s="777"/>
      <c r="E1151" s="793"/>
      <c r="F1151" s="781"/>
      <c r="G1151" s="777" t="s">
        <v>11</v>
      </c>
      <c r="H1151" s="794"/>
      <c r="I1151" s="777"/>
      <c r="J1151" s="777"/>
      <c r="K1151" s="777"/>
      <c r="L1151" s="777"/>
    </row>
    <row r="1152" spans="1:12" ht="15" x14ac:dyDescent="0.4">
      <c r="A1152" s="787" t="s">
        <v>1442</v>
      </c>
      <c r="B1152" s="144">
        <v>2021</v>
      </c>
      <c r="C1152" s="788" t="s">
        <v>76</v>
      </c>
      <c r="D1152" s="777"/>
      <c r="E1152" s="793"/>
      <c r="F1152" s="781"/>
      <c r="G1152" s="777" t="s">
        <v>11</v>
      </c>
      <c r="H1152" s="794"/>
      <c r="I1152" s="777"/>
      <c r="J1152" s="777"/>
      <c r="K1152" s="777"/>
      <c r="L1152" s="777"/>
    </row>
    <row r="1153" spans="1:12" ht="15" x14ac:dyDescent="0.4">
      <c r="A1153" s="787" t="s">
        <v>1442</v>
      </c>
      <c r="B1153" s="144">
        <v>2021</v>
      </c>
      <c r="C1153" s="788" t="s">
        <v>77</v>
      </c>
      <c r="D1153" s="777"/>
      <c r="E1153" s="793"/>
      <c r="F1153" s="781"/>
      <c r="G1153" s="777" t="s">
        <v>11</v>
      </c>
      <c r="H1153" s="794"/>
      <c r="I1153" s="777"/>
      <c r="J1153" s="777"/>
      <c r="K1153" s="777"/>
      <c r="L1153" s="777"/>
    </row>
    <row r="1154" spans="1:12" ht="15" x14ac:dyDescent="0.4">
      <c r="A1154" s="787" t="s">
        <v>1442</v>
      </c>
      <c r="B1154" s="144">
        <v>2021</v>
      </c>
      <c r="C1154" s="788" t="s">
        <v>78</v>
      </c>
      <c r="D1154" s="777"/>
      <c r="E1154" s="793"/>
      <c r="F1154" s="781"/>
      <c r="G1154" s="777" t="s">
        <v>11</v>
      </c>
      <c r="H1154" s="794"/>
      <c r="I1154" s="777"/>
      <c r="J1154" s="777"/>
      <c r="K1154" s="777"/>
      <c r="L1154" s="777"/>
    </row>
    <row r="1155" spans="1:12" ht="15" x14ac:dyDescent="0.4">
      <c r="A1155" s="787" t="s">
        <v>1442</v>
      </c>
      <c r="B1155" s="144">
        <v>2021</v>
      </c>
      <c r="C1155" s="788" t="s">
        <v>79</v>
      </c>
      <c r="D1155" s="777"/>
      <c r="E1155" s="793"/>
      <c r="F1155" s="781"/>
      <c r="G1155" s="777" t="s">
        <v>11</v>
      </c>
      <c r="H1155" s="794"/>
      <c r="I1155" s="777"/>
      <c r="J1155" s="777"/>
      <c r="K1155" s="777"/>
      <c r="L1155" s="777"/>
    </row>
    <row r="1156" spans="1:12" ht="15" x14ac:dyDescent="0.4">
      <c r="A1156" s="787" t="s">
        <v>1442</v>
      </c>
      <c r="B1156" s="144">
        <v>2021</v>
      </c>
      <c r="C1156" s="788" t="s">
        <v>80</v>
      </c>
      <c r="D1156" s="777"/>
      <c r="E1156" s="793"/>
      <c r="F1156" s="781"/>
      <c r="G1156" s="777" t="s">
        <v>11</v>
      </c>
      <c r="H1156" s="794"/>
      <c r="I1156" s="777"/>
      <c r="J1156" s="777"/>
      <c r="K1156" s="777"/>
      <c r="L1156" s="777"/>
    </row>
    <row r="1157" spans="1:12" ht="15" x14ac:dyDescent="0.4">
      <c r="A1157" s="787" t="s">
        <v>1442</v>
      </c>
      <c r="B1157" s="144">
        <v>2021</v>
      </c>
      <c r="C1157" s="788" t="s">
        <v>82</v>
      </c>
      <c r="D1157" s="777"/>
      <c r="E1157" s="793"/>
      <c r="F1157" s="781"/>
      <c r="G1157" s="777" t="s">
        <v>11</v>
      </c>
      <c r="H1157" s="794"/>
      <c r="I1157" s="777"/>
      <c r="J1157" s="777"/>
      <c r="K1157" s="777"/>
      <c r="L1157" s="777"/>
    </row>
    <row r="1158" spans="1:12" ht="15" x14ac:dyDescent="0.4">
      <c r="A1158" s="787" t="s">
        <v>1442</v>
      </c>
      <c r="B1158" s="144">
        <v>2021</v>
      </c>
      <c r="C1158" s="788"/>
      <c r="D1158" s="777"/>
      <c r="E1158" s="777"/>
      <c r="F1158" s="777"/>
      <c r="G1158" s="797"/>
      <c r="H1158" s="789"/>
      <c r="I1158" s="790"/>
      <c r="J1158" s="790"/>
      <c r="K1158" s="790"/>
      <c r="L1158" s="790"/>
    </row>
    <row r="1159" spans="1:12" ht="15" x14ac:dyDescent="0.4">
      <c r="A1159" s="787" t="s">
        <v>1651</v>
      </c>
      <c r="B1159" s="144">
        <v>2021</v>
      </c>
      <c r="C1159" s="788" t="s">
        <v>68</v>
      </c>
      <c r="D1159" s="777" t="s">
        <v>86</v>
      </c>
      <c r="E1159" s="777" t="s">
        <v>86</v>
      </c>
      <c r="F1159" s="777" t="s">
        <v>1450</v>
      </c>
      <c r="G1159" s="777" t="s">
        <v>10</v>
      </c>
      <c r="H1159" s="778">
        <f>258320.010883576*1000</f>
        <v>258320010.88357601</v>
      </c>
      <c r="I1159" s="777" t="s">
        <v>66</v>
      </c>
      <c r="J1159" s="777"/>
      <c r="K1159" s="777"/>
      <c r="L1159" s="777"/>
    </row>
    <row r="1160" spans="1:12" ht="15" x14ac:dyDescent="0.4">
      <c r="A1160" s="787" t="s">
        <v>1651</v>
      </c>
      <c r="B1160" s="144">
        <v>2021</v>
      </c>
      <c r="C1160" s="788" t="s">
        <v>69</v>
      </c>
      <c r="D1160" s="777" t="s">
        <v>86</v>
      </c>
      <c r="E1160" s="777" t="s">
        <v>86</v>
      </c>
      <c r="F1160" s="777" t="s">
        <v>1450</v>
      </c>
      <c r="G1160" s="777" t="s">
        <v>10</v>
      </c>
      <c r="H1160" s="795"/>
      <c r="I1160" s="777" t="s">
        <v>66</v>
      </c>
      <c r="J1160" s="777"/>
      <c r="K1160" s="777"/>
      <c r="L1160" s="777" t="s">
        <v>1798</v>
      </c>
    </row>
    <row r="1161" spans="1:12" ht="15" x14ac:dyDescent="0.4">
      <c r="A1161" s="787" t="s">
        <v>1651</v>
      </c>
      <c r="B1161" s="144">
        <v>2021</v>
      </c>
      <c r="C1161" s="788" t="s">
        <v>70</v>
      </c>
      <c r="D1161" s="777" t="s">
        <v>86</v>
      </c>
      <c r="E1161" s="777" t="s">
        <v>86</v>
      </c>
      <c r="F1161" s="777" t="s">
        <v>1450</v>
      </c>
      <c r="G1161" s="777" t="s">
        <v>10</v>
      </c>
      <c r="H1161" s="778">
        <v>22821704.618091509</v>
      </c>
      <c r="I1161" s="777" t="s">
        <v>66</v>
      </c>
      <c r="J1161" s="777"/>
      <c r="K1161" s="777"/>
      <c r="L1161" s="777"/>
    </row>
    <row r="1162" spans="1:12" ht="15" x14ac:dyDescent="0.4">
      <c r="A1162" s="787" t="s">
        <v>1651</v>
      </c>
      <c r="B1162" s="144">
        <v>2021</v>
      </c>
      <c r="C1162" s="788" t="s">
        <v>71</v>
      </c>
      <c r="D1162" s="777" t="s">
        <v>86</v>
      </c>
      <c r="E1162" s="777" t="s">
        <v>86</v>
      </c>
      <c r="F1162" s="777" t="s">
        <v>1450</v>
      </c>
      <c r="G1162" s="777" t="s">
        <v>10</v>
      </c>
      <c r="H1162" s="778">
        <v>15273555.061144499</v>
      </c>
      <c r="I1162" s="777" t="s">
        <v>66</v>
      </c>
      <c r="J1162" s="777"/>
      <c r="K1162" s="777"/>
      <c r="L1162" s="777"/>
    </row>
    <row r="1163" spans="1:12" ht="15" x14ac:dyDescent="0.4">
      <c r="A1163" s="787" t="s">
        <v>1651</v>
      </c>
      <c r="B1163" s="144">
        <v>2021</v>
      </c>
      <c r="C1163" s="788" t="s">
        <v>72</v>
      </c>
      <c r="D1163" s="777" t="s">
        <v>86</v>
      </c>
      <c r="E1163" s="777" t="s">
        <v>86</v>
      </c>
      <c r="F1163" s="777" t="s">
        <v>1450</v>
      </c>
      <c r="G1163" s="777" t="s">
        <v>10</v>
      </c>
      <c r="H1163" s="778"/>
      <c r="I1163" s="777" t="s">
        <v>66</v>
      </c>
      <c r="J1163" s="777"/>
      <c r="K1163" s="777"/>
      <c r="L1163" s="777"/>
    </row>
    <row r="1164" spans="1:12" ht="15" x14ac:dyDescent="0.4">
      <c r="A1164" s="787" t="s">
        <v>1651</v>
      </c>
      <c r="B1164" s="144">
        <v>2021</v>
      </c>
      <c r="C1164" s="788" t="s">
        <v>73</v>
      </c>
      <c r="D1164" s="777" t="s">
        <v>86</v>
      </c>
      <c r="E1164" s="777" t="s">
        <v>86</v>
      </c>
      <c r="F1164" s="777" t="s">
        <v>1450</v>
      </c>
      <c r="G1164" s="777" t="s">
        <v>10</v>
      </c>
      <c r="H1164" s="794">
        <f>38602011084/14294</f>
        <v>2700574.4427032322</v>
      </c>
      <c r="I1164" s="777" t="s">
        <v>86</v>
      </c>
      <c r="J1164" s="777">
        <v>41</v>
      </c>
      <c r="K1164" s="777" t="s">
        <v>1799</v>
      </c>
      <c r="L1164" s="777"/>
    </row>
    <row r="1165" spans="1:12" ht="15" x14ac:dyDescent="0.4">
      <c r="A1165" s="787" t="s">
        <v>1651</v>
      </c>
      <c r="B1165" s="144">
        <v>2021</v>
      </c>
      <c r="C1165" s="788" t="s">
        <v>74</v>
      </c>
      <c r="D1165" s="777" t="s">
        <v>86</v>
      </c>
      <c r="E1165" s="777" t="s">
        <v>86</v>
      </c>
      <c r="F1165" s="777" t="s">
        <v>1450</v>
      </c>
      <c r="G1165" s="777" t="s">
        <v>10</v>
      </c>
      <c r="H1165" s="778">
        <f>6048.77868*1000</f>
        <v>6048778.6800000006</v>
      </c>
      <c r="I1165" s="777" t="s">
        <v>66</v>
      </c>
      <c r="J1165" s="777"/>
      <c r="K1165" s="777"/>
      <c r="L1165" s="777"/>
    </row>
    <row r="1166" spans="1:12" ht="15" x14ac:dyDescent="0.4">
      <c r="A1166" s="787" t="s">
        <v>1651</v>
      </c>
      <c r="B1166" s="144">
        <v>2021</v>
      </c>
      <c r="C1166" s="788" t="s">
        <v>75</v>
      </c>
      <c r="D1166" s="777" t="s">
        <v>86</v>
      </c>
      <c r="E1166" s="777" t="s">
        <v>86</v>
      </c>
      <c r="F1166" s="777" t="s">
        <v>1450</v>
      </c>
      <c r="G1166" s="777" t="s">
        <v>10</v>
      </c>
      <c r="H1166" s="778">
        <v>0</v>
      </c>
      <c r="I1166" s="777"/>
      <c r="J1166" s="777"/>
      <c r="K1166" s="777"/>
      <c r="L1166" s="777"/>
    </row>
    <row r="1167" spans="1:12" ht="15" x14ac:dyDescent="0.4">
      <c r="A1167" s="787" t="s">
        <v>1651</v>
      </c>
      <c r="B1167" s="144">
        <v>2021</v>
      </c>
      <c r="C1167" s="788" t="s">
        <v>76</v>
      </c>
      <c r="D1167" s="777" t="s">
        <v>86</v>
      </c>
      <c r="E1167" s="777" t="s">
        <v>86</v>
      </c>
      <c r="F1167" s="777" t="s">
        <v>1450</v>
      </c>
      <c r="G1167" s="777" t="s">
        <v>10</v>
      </c>
      <c r="H1167" s="778">
        <v>0</v>
      </c>
      <c r="I1167" s="777"/>
      <c r="J1167" s="777"/>
      <c r="K1167" s="777"/>
      <c r="L1167" s="777"/>
    </row>
    <row r="1168" spans="1:12" ht="15" x14ac:dyDescent="0.4">
      <c r="A1168" s="787" t="s">
        <v>1651</v>
      </c>
      <c r="B1168" s="144">
        <v>2021</v>
      </c>
      <c r="C1168" s="788" t="s">
        <v>77</v>
      </c>
      <c r="D1168" s="777" t="s">
        <v>86</v>
      </c>
      <c r="E1168" s="777" t="s">
        <v>86</v>
      </c>
      <c r="F1168" s="781" t="s">
        <v>1450</v>
      </c>
      <c r="G1168" s="777" t="s">
        <v>10</v>
      </c>
      <c r="H1168" s="778">
        <v>246807171.30000001</v>
      </c>
      <c r="I1168" s="777" t="s">
        <v>86</v>
      </c>
      <c r="J1168" s="786">
        <v>3541584</v>
      </c>
      <c r="K1168" s="777" t="s">
        <v>1800</v>
      </c>
      <c r="L1168" s="777"/>
    </row>
    <row r="1169" spans="1:12" ht="15" x14ac:dyDescent="0.4">
      <c r="A1169" s="787" t="s">
        <v>1651</v>
      </c>
      <c r="B1169" s="144">
        <v>2021</v>
      </c>
      <c r="C1169" s="788" t="s">
        <v>78</v>
      </c>
      <c r="D1169" s="777" t="s">
        <v>86</v>
      </c>
      <c r="E1169" s="792" t="s">
        <v>86</v>
      </c>
      <c r="F1169" s="781" t="s">
        <v>1450</v>
      </c>
      <c r="G1169" s="777" t="s">
        <v>10</v>
      </c>
      <c r="H1169" s="778">
        <v>206361149.91130209</v>
      </c>
      <c r="I1169" s="777" t="s">
        <v>66</v>
      </c>
      <c r="J1169" s="777"/>
      <c r="K1169" s="777"/>
      <c r="L1169" s="777"/>
    </row>
    <row r="1170" spans="1:12" ht="15" x14ac:dyDescent="0.4">
      <c r="A1170" s="787" t="s">
        <v>1651</v>
      </c>
      <c r="B1170" s="144">
        <v>2021</v>
      </c>
      <c r="C1170" s="788" t="s">
        <v>79</v>
      </c>
      <c r="D1170" s="777" t="s">
        <v>86</v>
      </c>
      <c r="E1170" s="792" t="s">
        <v>86</v>
      </c>
      <c r="F1170" s="781" t="s">
        <v>1450</v>
      </c>
      <c r="G1170" s="777" t="s">
        <v>10</v>
      </c>
      <c r="H1170" s="778">
        <v>3326975.6074628578</v>
      </c>
      <c r="I1170" s="777" t="s">
        <v>66</v>
      </c>
      <c r="J1170" s="777"/>
      <c r="K1170" s="777"/>
      <c r="L1170" s="777"/>
    </row>
    <row r="1171" spans="1:12" ht="15" x14ac:dyDescent="0.4">
      <c r="A1171" s="787" t="s">
        <v>1651</v>
      </c>
      <c r="B1171" s="144">
        <v>2021</v>
      </c>
      <c r="C1171" s="788" t="s">
        <v>80</v>
      </c>
      <c r="D1171" s="777" t="s">
        <v>86</v>
      </c>
      <c r="E1171" s="792" t="s">
        <v>86</v>
      </c>
      <c r="F1171" s="781" t="s">
        <v>1450</v>
      </c>
      <c r="G1171" s="777" t="s">
        <v>10</v>
      </c>
      <c r="H1171" s="778">
        <v>10470007.849884927</v>
      </c>
      <c r="I1171" s="777" t="s">
        <v>66</v>
      </c>
      <c r="J1171" s="777"/>
      <c r="K1171" s="777"/>
      <c r="L1171" s="777"/>
    </row>
    <row r="1172" spans="1:12" ht="15" x14ac:dyDescent="0.4">
      <c r="A1172" s="787" t="s">
        <v>1651</v>
      </c>
      <c r="B1172" s="144">
        <v>2021</v>
      </c>
      <c r="C1172" s="788" t="s">
        <v>81</v>
      </c>
      <c r="D1172" s="777" t="s">
        <v>86</v>
      </c>
      <c r="E1172" s="792" t="s">
        <v>86</v>
      </c>
      <c r="F1172" s="781" t="s">
        <v>1450</v>
      </c>
      <c r="G1172" s="777" t="s">
        <v>10</v>
      </c>
      <c r="H1172" s="778">
        <v>4213501.9050196484</v>
      </c>
      <c r="I1172" s="777" t="s">
        <v>66</v>
      </c>
      <c r="J1172" s="777"/>
      <c r="K1172" s="777"/>
      <c r="L1172" s="777"/>
    </row>
    <row r="1173" spans="1:12" ht="15" x14ac:dyDescent="0.4">
      <c r="A1173" s="787" t="s">
        <v>1651</v>
      </c>
      <c r="B1173" s="144">
        <v>2021</v>
      </c>
      <c r="C1173" s="788" t="s">
        <v>68</v>
      </c>
      <c r="D1173" s="777" t="s">
        <v>86</v>
      </c>
      <c r="E1173" s="784" t="s">
        <v>86</v>
      </c>
      <c r="F1173" s="781" t="s">
        <v>1450</v>
      </c>
      <c r="G1173" s="777" t="s">
        <v>11</v>
      </c>
      <c r="H1173" s="785">
        <v>3692426235569.8398</v>
      </c>
      <c r="I1173" s="777" t="s">
        <v>66</v>
      </c>
      <c r="J1173" s="777"/>
      <c r="K1173" s="777"/>
      <c r="L1173" s="777"/>
    </row>
    <row r="1174" spans="1:12" ht="15" x14ac:dyDescent="0.4">
      <c r="A1174" s="787" t="s">
        <v>1651</v>
      </c>
      <c r="B1174" s="144">
        <v>2021</v>
      </c>
      <c r="C1174" s="788" t="s">
        <v>69</v>
      </c>
      <c r="D1174" s="777" t="s">
        <v>86</v>
      </c>
      <c r="E1174" s="784" t="s">
        <v>86</v>
      </c>
      <c r="F1174" s="781" t="s">
        <v>1450</v>
      </c>
      <c r="G1174" s="777" t="s">
        <v>11</v>
      </c>
      <c r="H1174" s="794"/>
      <c r="I1174" s="777" t="s">
        <v>66</v>
      </c>
      <c r="J1174" s="777"/>
      <c r="K1174" s="777"/>
      <c r="L1174" s="777" t="s">
        <v>1798</v>
      </c>
    </row>
    <row r="1175" spans="1:12" ht="15" x14ac:dyDescent="0.4">
      <c r="A1175" s="787" t="s">
        <v>1651</v>
      </c>
      <c r="B1175" s="144">
        <v>2021</v>
      </c>
      <c r="C1175" s="788" t="s">
        <v>70</v>
      </c>
      <c r="D1175" s="777" t="s">
        <v>86</v>
      </c>
      <c r="E1175" s="784" t="s">
        <v>86</v>
      </c>
      <c r="F1175" s="781" t="s">
        <v>1450</v>
      </c>
      <c r="G1175" s="777" t="s">
        <v>11</v>
      </c>
      <c r="H1175" s="785">
        <v>326213445811</v>
      </c>
      <c r="I1175" s="777" t="s">
        <v>66</v>
      </c>
      <c r="J1175" s="777"/>
      <c r="K1175" s="777"/>
      <c r="L1175" s="777"/>
    </row>
    <row r="1176" spans="1:12" ht="15" x14ac:dyDescent="0.4">
      <c r="A1176" s="787" t="s">
        <v>1651</v>
      </c>
      <c r="B1176" s="144">
        <v>2021</v>
      </c>
      <c r="C1176" s="788" t="s">
        <v>71</v>
      </c>
      <c r="D1176" s="777" t="s">
        <v>86</v>
      </c>
      <c r="E1176" s="784" t="s">
        <v>86</v>
      </c>
      <c r="F1176" s="781" t="s">
        <v>1450</v>
      </c>
      <c r="G1176" s="777" t="s">
        <v>11</v>
      </c>
      <c r="H1176" s="785">
        <v>218320196044</v>
      </c>
      <c r="I1176" s="777" t="s">
        <v>66</v>
      </c>
      <c r="J1176" s="777"/>
      <c r="K1176" s="777"/>
      <c r="L1176" s="777"/>
    </row>
    <row r="1177" spans="1:12" ht="15" x14ac:dyDescent="0.4">
      <c r="A1177" s="787" t="s">
        <v>1651</v>
      </c>
      <c r="B1177" s="144">
        <v>2021</v>
      </c>
      <c r="C1177" s="788" t="s">
        <v>72</v>
      </c>
      <c r="D1177" s="777" t="s">
        <v>86</v>
      </c>
      <c r="E1177" s="784" t="s">
        <v>86</v>
      </c>
      <c r="F1177" s="781" t="s">
        <v>1450</v>
      </c>
      <c r="G1177" s="777" t="s">
        <v>11</v>
      </c>
      <c r="H1177" s="785"/>
      <c r="I1177" s="777" t="s">
        <v>66</v>
      </c>
      <c r="J1177" s="777"/>
      <c r="K1177" s="777"/>
      <c r="L1177" s="777"/>
    </row>
    <row r="1178" spans="1:12" ht="15" x14ac:dyDescent="0.4">
      <c r="A1178" s="787" t="s">
        <v>1651</v>
      </c>
      <c r="B1178" s="144">
        <v>2021</v>
      </c>
      <c r="C1178" s="788" t="s">
        <v>73</v>
      </c>
      <c r="D1178" s="777" t="s">
        <v>86</v>
      </c>
      <c r="E1178" s="784" t="s">
        <v>86</v>
      </c>
      <c r="F1178" s="781" t="s">
        <v>1450</v>
      </c>
      <c r="G1178" s="777" t="s">
        <v>11</v>
      </c>
      <c r="H1178" s="794">
        <f>'[29]V. Informasi CSR_2021'!I1178</f>
        <v>0</v>
      </c>
      <c r="I1178" s="777" t="s">
        <v>86</v>
      </c>
      <c r="J1178" s="777">
        <v>41</v>
      </c>
      <c r="K1178" s="777" t="s">
        <v>1799</v>
      </c>
      <c r="L1178" s="777"/>
    </row>
    <row r="1179" spans="1:12" ht="15" x14ac:dyDescent="0.4">
      <c r="A1179" s="787" t="s">
        <v>1651</v>
      </c>
      <c r="B1179" s="144">
        <v>2021</v>
      </c>
      <c r="C1179" s="788" t="s">
        <v>74</v>
      </c>
      <c r="D1179" s="777" t="s">
        <v>86</v>
      </c>
      <c r="E1179" s="784" t="s">
        <v>86</v>
      </c>
      <c r="F1179" s="781" t="s">
        <v>1450</v>
      </c>
      <c r="G1179" s="777" t="s">
        <v>11</v>
      </c>
      <c r="H1179" s="785">
        <v>86461242451.920013</v>
      </c>
      <c r="I1179" s="777" t="s">
        <v>66</v>
      </c>
      <c r="J1179" s="777"/>
      <c r="K1179" s="777"/>
      <c r="L1179" s="777"/>
    </row>
    <row r="1180" spans="1:12" ht="15" x14ac:dyDescent="0.4">
      <c r="A1180" s="787" t="s">
        <v>1651</v>
      </c>
      <c r="B1180" s="144">
        <v>2021</v>
      </c>
      <c r="C1180" s="788" t="s">
        <v>75</v>
      </c>
      <c r="D1180" s="777" t="s">
        <v>86</v>
      </c>
      <c r="E1180" s="784" t="s">
        <v>86</v>
      </c>
      <c r="F1180" s="781" t="s">
        <v>1450</v>
      </c>
      <c r="G1180" s="777" t="s">
        <v>11</v>
      </c>
      <c r="H1180" s="785">
        <v>0</v>
      </c>
      <c r="I1180" s="777"/>
      <c r="J1180" s="777"/>
      <c r="K1180" s="777"/>
      <c r="L1180" s="777"/>
    </row>
    <row r="1181" spans="1:12" ht="15" x14ac:dyDescent="0.4">
      <c r="A1181" s="787" t="s">
        <v>1651</v>
      </c>
      <c r="B1181" s="144">
        <v>2021</v>
      </c>
      <c r="C1181" s="788" t="s">
        <v>76</v>
      </c>
      <c r="D1181" s="777" t="s">
        <v>86</v>
      </c>
      <c r="E1181" s="784" t="s">
        <v>86</v>
      </c>
      <c r="F1181" s="781" t="s">
        <v>1450</v>
      </c>
      <c r="G1181" s="777" t="s">
        <v>11</v>
      </c>
      <c r="H1181" s="785">
        <v>0</v>
      </c>
      <c r="I1181" s="777"/>
      <c r="J1181" s="777"/>
      <c r="K1181" s="777"/>
      <c r="L1181" s="777"/>
    </row>
    <row r="1182" spans="1:12" ht="15" x14ac:dyDescent="0.4">
      <c r="A1182" s="787" t="s">
        <v>1651</v>
      </c>
      <c r="B1182" s="144">
        <v>2021</v>
      </c>
      <c r="C1182" s="788" t="s">
        <v>77</v>
      </c>
      <c r="D1182" s="777" t="s">
        <v>86</v>
      </c>
      <c r="E1182" s="784" t="s">
        <v>86</v>
      </c>
      <c r="F1182" s="781" t="s">
        <v>1450</v>
      </c>
      <c r="G1182" s="777" t="s">
        <v>11</v>
      </c>
      <c r="H1182" s="785">
        <v>3527861706562.2002</v>
      </c>
      <c r="I1182" s="777" t="s">
        <v>86</v>
      </c>
      <c r="J1182" s="811">
        <f>J1168</f>
        <v>3541584</v>
      </c>
      <c r="K1182" s="777" t="s">
        <v>1800</v>
      </c>
      <c r="L1182" s="777"/>
    </row>
    <row r="1183" spans="1:12" ht="15" x14ac:dyDescent="0.4">
      <c r="A1183" s="787" t="s">
        <v>1651</v>
      </c>
      <c r="B1183" s="144">
        <v>2021</v>
      </c>
      <c r="C1183" s="788" t="s">
        <v>78</v>
      </c>
      <c r="D1183" s="777" t="s">
        <v>86</v>
      </c>
      <c r="E1183" s="784" t="s">
        <v>86</v>
      </c>
      <c r="F1183" s="781" t="s">
        <v>1450</v>
      </c>
      <c r="G1183" s="777" t="s">
        <v>11</v>
      </c>
      <c r="H1183" s="785">
        <v>2949726276832.1519</v>
      </c>
      <c r="I1183" s="777" t="s">
        <v>66</v>
      </c>
      <c r="J1183" s="777"/>
      <c r="K1183" s="777"/>
      <c r="L1183" s="777"/>
    </row>
    <row r="1184" spans="1:12" ht="15" x14ac:dyDescent="0.4">
      <c r="A1184" s="787" t="s">
        <v>1651</v>
      </c>
      <c r="B1184" s="144">
        <v>2021</v>
      </c>
      <c r="C1184" s="788" t="s">
        <v>79</v>
      </c>
      <c r="D1184" s="777" t="s">
        <v>86</v>
      </c>
      <c r="E1184" s="784" t="s">
        <v>86</v>
      </c>
      <c r="F1184" s="781" t="s">
        <v>1450</v>
      </c>
      <c r="G1184" s="777" t="s">
        <v>11</v>
      </c>
      <c r="H1184" s="785">
        <v>47555789333.074089</v>
      </c>
      <c r="I1184" s="777" t="s">
        <v>66</v>
      </c>
      <c r="J1184" s="777"/>
      <c r="K1184" s="777"/>
      <c r="L1184" s="777"/>
    </row>
    <row r="1185" spans="1:12" ht="15" x14ac:dyDescent="0.4">
      <c r="A1185" s="787" t="s">
        <v>1651</v>
      </c>
      <c r="B1185" s="144">
        <v>2021</v>
      </c>
      <c r="C1185" s="788" t="s">
        <v>80</v>
      </c>
      <c r="D1185" s="777" t="s">
        <v>86</v>
      </c>
      <c r="E1185" s="784" t="s">
        <v>86</v>
      </c>
      <c r="F1185" s="781" t="s">
        <v>1450</v>
      </c>
      <c r="G1185" s="777" t="s">
        <v>11</v>
      </c>
      <c r="H1185" s="785">
        <v>284462905530.38672</v>
      </c>
      <c r="I1185" s="777" t="s">
        <v>66</v>
      </c>
      <c r="J1185" s="777"/>
      <c r="K1185" s="777"/>
      <c r="L1185" s="777"/>
    </row>
    <row r="1186" spans="1:12" ht="15" x14ac:dyDescent="0.4">
      <c r="A1186" s="787" t="s">
        <v>1651</v>
      </c>
      <c r="B1186" s="144">
        <v>2021</v>
      </c>
      <c r="C1186" s="788" t="s">
        <v>82</v>
      </c>
      <c r="D1186" s="777" t="s">
        <v>86</v>
      </c>
      <c r="E1186" s="784" t="s">
        <v>86</v>
      </c>
      <c r="F1186" s="781" t="s">
        <v>1450</v>
      </c>
      <c r="G1186" s="777" t="s">
        <v>11</v>
      </c>
      <c r="H1186" s="785">
        <v>60227796230.350853</v>
      </c>
      <c r="I1186" s="777" t="s">
        <v>66</v>
      </c>
      <c r="J1186" s="777"/>
      <c r="K1186" s="777"/>
      <c r="L1186" s="777"/>
    </row>
    <row r="1187" spans="1:12" ht="15" x14ac:dyDescent="0.4">
      <c r="A1187" s="787" t="s">
        <v>1651</v>
      </c>
      <c r="B1187" s="144">
        <v>2021</v>
      </c>
      <c r="C1187" s="788"/>
      <c r="D1187" s="777"/>
      <c r="E1187" s="777"/>
      <c r="F1187" s="781"/>
      <c r="G1187" s="777"/>
      <c r="H1187" s="778"/>
      <c r="I1187" s="777"/>
      <c r="J1187" s="777"/>
      <c r="K1187" s="777"/>
      <c r="L1187" s="777"/>
    </row>
    <row r="1188" spans="1:12" ht="15" x14ac:dyDescent="0.4">
      <c r="A1188" s="787" t="s">
        <v>1454</v>
      </c>
      <c r="B1188" s="144">
        <v>2021</v>
      </c>
      <c r="C1188" s="788" t="s">
        <v>68</v>
      </c>
      <c r="D1188" s="784">
        <v>10808908</v>
      </c>
      <c r="E1188" s="784">
        <v>10808908</v>
      </c>
      <c r="F1188" s="808"/>
      <c r="G1188" s="777" t="s">
        <v>10</v>
      </c>
      <c r="H1188" s="778"/>
      <c r="I1188" s="784"/>
      <c r="J1188" s="777"/>
      <c r="K1188" s="777"/>
      <c r="L1188" s="777"/>
    </row>
    <row r="1189" spans="1:12" ht="15" x14ac:dyDescent="0.4">
      <c r="A1189" s="787" t="s">
        <v>1454</v>
      </c>
      <c r="B1189" s="144">
        <v>2021</v>
      </c>
      <c r="C1189" s="788" t="s">
        <v>69</v>
      </c>
      <c r="D1189" s="777"/>
      <c r="E1189" s="777"/>
      <c r="F1189" s="777"/>
      <c r="G1189" s="777" t="s">
        <v>10</v>
      </c>
      <c r="H1189" s="778"/>
      <c r="I1189" s="777"/>
      <c r="J1189" s="777"/>
      <c r="K1189" s="777"/>
      <c r="L1189" s="777"/>
    </row>
    <row r="1190" spans="1:12" ht="15" x14ac:dyDescent="0.4">
      <c r="A1190" s="787" t="s">
        <v>1454</v>
      </c>
      <c r="B1190" s="144">
        <v>2021</v>
      </c>
      <c r="C1190" s="788" t="s">
        <v>70</v>
      </c>
      <c r="D1190" s="777"/>
      <c r="E1190" s="777"/>
      <c r="F1190" s="777"/>
      <c r="G1190" s="777" t="s">
        <v>10</v>
      </c>
      <c r="H1190" s="778"/>
      <c r="I1190" s="777"/>
      <c r="J1190" s="777"/>
      <c r="K1190" s="777"/>
      <c r="L1190" s="777"/>
    </row>
    <row r="1191" spans="1:12" ht="15" x14ac:dyDescent="0.4">
      <c r="A1191" s="787" t="s">
        <v>1454</v>
      </c>
      <c r="B1191" s="144">
        <v>2021</v>
      </c>
      <c r="C1191" s="788" t="s">
        <v>71</v>
      </c>
      <c r="D1191" s="777"/>
      <c r="E1191" s="777"/>
      <c r="F1191" s="777"/>
      <c r="G1191" s="777" t="s">
        <v>10</v>
      </c>
      <c r="H1191" s="778"/>
      <c r="I1191" s="777"/>
      <c r="J1191" s="777"/>
      <c r="K1191" s="777"/>
      <c r="L1191" s="777"/>
    </row>
    <row r="1192" spans="1:12" ht="15" x14ac:dyDescent="0.4">
      <c r="A1192" s="787" t="s">
        <v>1454</v>
      </c>
      <c r="B1192" s="144">
        <v>2021</v>
      </c>
      <c r="C1192" s="788" t="s">
        <v>72</v>
      </c>
      <c r="D1192" s="777"/>
      <c r="E1192" s="777"/>
      <c r="F1192" s="777"/>
      <c r="G1192" s="777" t="s">
        <v>10</v>
      </c>
      <c r="H1192" s="778"/>
      <c r="I1192" s="777"/>
      <c r="J1192" s="777"/>
      <c r="K1192" s="777"/>
      <c r="L1192" s="777"/>
    </row>
    <row r="1193" spans="1:12" ht="15" x14ac:dyDescent="0.4">
      <c r="A1193" s="787" t="s">
        <v>1454</v>
      </c>
      <c r="B1193" s="144">
        <v>2021</v>
      </c>
      <c r="C1193" s="788" t="s">
        <v>73</v>
      </c>
      <c r="D1193" s="777"/>
      <c r="E1193" s="777"/>
      <c r="F1193" s="777"/>
      <c r="G1193" s="777" t="s">
        <v>10</v>
      </c>
      <c r="H1193" s="778"/>
      <c r="I1193" s="777"/>
      <c r="J1193" s="777"/>
      <c r="K1193" s="777"/>
      <c r="L1193" s="777"/>
    </row>
    <row r="1194" spans="1:12" ht="15" x14ac:dyDescent="0.4">
      <c r="A1194" s="787" t="s">
        <v>1454</v>
      </c>
      <c r="B1194" s="144">
        <v>2021</v>
      </c>
      <c r="C1194" s="788" t="s">
        <v>74</v>
      </c>
      <c r="D1194" s="777"/>
      <c r="E1194" s="777"/>
      <c r="F1194" s="777"/>
      <c r="G1194" s="777" t="s">
        <v>10</v>
      </c>
      <c r="H1194" s="778"/>
      <c r="I1194" s="777"/>
      <c r="J1194" s="777"/>
      <c r="K1194" s="777"/>
      <c r="L1194" s="777"/>
    </row>
    <row r="1195" spans="1:12" ht="15" x14ac:dyDescent="0.4">
      <c r="A1195" s="787" t="s">
        <v>1454</v>
      </c>
      <c r="B1195" s="144">
        <v>2021</v>
      </c>
      <c r="C1195" s="788" t="s">
        <v>75</v>
      </c>
      <c r="D1195" s="777"/>
      <c r="E1195" s="777"/>
      <c r="F1195" s="808"/>
      <c r="G1195" s="777" t="s">
        <v>10</v>
      </c>
      <c r="H1195" s="778"/>
      <c r="I1195" s="777"/>
      <c r="J1195" s="777"/>
      <c r="K1195" s="777"/>
      <c r="L1195" s="777"/>
    </row>
    <row r="1196" spans="1:12" ht="15" x14ac:dyDescent="0.4">
      <c r="A1196" s="787" t="s">
        <v>1454</v>
      </c>
      <c r="B1196" s="144">
        <v>2021</v>
      </c>
      <c r="C1196" s="788" t="s">
        <v>76</v>
      </c>
      <c r="D1196" s="777"/>
      <c r="E1196" s="777"/>
      <c r="F1196" s="808"/>
      <c r="G1196" s="777" t="s">
        <v>10</v>
      </c>
      <c r="H1196" s="778"/>
      <c r="I1196" s="777"/>
      <c r="J1196" s="777"/>
      <c r="K1196" s="777"/>
      <c r="L1196" s="777"/>
    </row>
    <row r="1197" spans="1:12" ht="15" x14ac:dyDescent="0.4">
      <c r="A1197" s="787" t="s">
        <v>1454</v>
      </c>
      <c r="B1197" s="144">
        <v>2021</v>
      </c>
      <c r="C1197" s="788" t="s">
        <v>77</v>
      </c>
      <c r="D1197" s="812">
        <v>20048631.327456895</v>
      </c>
      <c r="E1197" s="784">
        <v>20048631.327456895</v>
      </c>
      <c r="F1197" s="808"/>
      <c r="G1197" s="777" t="s">
        <v>10</v>
      </c>
      <c r="H1197" s="778"/>
      <c r="I1197" s="784"/>
      <c r="J1197" s="777"/>
      <c r="K1197" s="777"/>
      <c r="L1197" s="777"/>
    </row>
    <row r="1198" spans="1:12" ht="15" x14ac:dyDescent="0.4">
      <c r="A1198" s="787" t="s">
        <v>1454</v>
      </c>
      <c r="B1198" s="144">
        <v>2021</v>
      </c>
      <c r="C1198" s="788" t="s">
        <v>78</v>
      </c>
      <c r="D1198" s="813">
        <v>3003350.4298652881</v>
      </c>
      <c r="E1198" s="814">
        <v>3003350.4298652881</v>
      </c>
      <c r="F1198" s="808"/>
      <c r="G1198" s="777" t="s">
        <v>10</v>
      </c>
      <c r="H1198" s="778"/>
      <c r="I1198" s="784"/>
      <c r="J1198" s="777"/>
      <c r="K1198" s="777"/>
      <c r="L1198" s="777"/>
    </row>
    <row r="1199" spans="1:12" ht="15" x14ac:dyDescent="0.4">
      <c r="A1199" s="787" t="s">
        <v>1454</v>
      </c>
      <c r="B1199" s="144">
        <v>2021</v>
      </c>
      <c r="C1199" s="788" t="s">
        <v>79</v>
      </c>
      <c r="D1199" s="812">
        <v>-172255.07094310038</v>
      </c>
      <c r="E1199" s="813">
        <v>-172255.07094310038</v>
      </c>
      <c r="F1199" s="808"/>
      <c r="G1199" s="777" t="s">
        <v>10</v>
      </c>
      <c r="H1199" s="778"/>
      <c r="I1199" s="784"/>
      <c r="J1199" s="777"/>
      <c r="K1199" s="777"/>
      <c r="L1199" s="777"/>
    </row>
    <row r="1200" spans="1:12" ht="15" x14ac:dyDescent="0.4">
      <c r="A1200" s="787" t="s">
        <v>1454</v>
      </c>
      <c r="B1200" s="144">
        <v>2021</v>
      </c>
      <c r="C1200" s="788" t="s">
        <v>80</v>
      </c>
      <c r="D1200" s="812">
        <v>-0.74306324031203985</v>
      </c>
      <c r="E1200" s="815">
        <v>-0.74306324031203985</v>
      </c>
      <c r="F1200" s="808"/>
      <c r="G1200" s="777" t="s">
        <v>10</v>
      </c>
      <c r="H1200" s="778"/>
      <c r="I1200" s="784"/>
      <c r="J1200" s="777"/>
      <c r="K1200" s="777"/>
      <c r="L1200" s="777"/>
    </row>
    <row r="1201" spans="1:12" ht="15" x14ac:dyDescent="0.4">
      <c r="A1201" s="787" t="s">
        <v>1454</v>
      </c>
      <c r="B1201" s="144">
        <v>2021</v>
      </c>
      <c r="C1201" s="788" t="s">
        <v>81</v>
      </c>
      <c r="D1201" s="777"/>
      <c r="E1201" s="792"/>
      <c r="F1201" s="781"/>
      <c r="G1201" s="777" t="s">
        <v>10</v>
      </c>
      <c r="H1201" s="778"/>
      <c r="I1201" s="784"/>
      <c r="J1201" s="777"/>
      <c r="K1201" s="777"/>
      <c r="L1201" s="777"/>
    </row>
    <row r="1202" spans="1:12" ht="15" x14ac:dyDescent="0.4">
      <c r="A1202" s="787" t="s">
        <v>1454</v>
      </c>
      <c r="B1202" s="144">
        <v>2021</v>
      </c>
      <c r="C1202" s="788" t="s">
        <v>68</v>
      </c>
      <c r="D1202" s="784"/>
      <c r="E1202" s="784"/>
      <c r="F1202" s="781"/>
      <c r="G1202" s="777" t="s">
        <v>11</v>
      </c>
      <c r="H1202" s="785"/>
      <c r="I1202" s="784"/>
      <c r="J1202" s="777"/>
      <c r="K1202" s="777"/>
      <c r="L1202" s="777"/>
    </row>
    <row r="1203" spans="1:12" ht="15" x14ac:dyDescent="0.4">
      <c r="A1203" s="787" t="s">
        <v>1454</v>
      </c>
      <c r="B1203" s="144">
        <v>2021</v>
      </c>
      <c r="C1203" s="788" t="s">
        <v>69</v>
      </c>
      <c r="D1203" s="784">
        <v>41116727309</v>
      </c>
      <c r="E1203" s="784">
        <v>41116727309</v>
      </c>
      <c r="F1203" s="808"/>
      <c r="G1203" s="777" t="s">
        <v>11</v>
      </c>
      <c r="H1203" s="785"/>
      <c r="I1203" s="784"/>
      <c r="J1203" s="777"/>
      <c r="K1203" s="777"/>
      <c r="L1203" s="777"/>
    </row>
    <row r="1204" spans="1:12" ht="15" x14ac:dyDescent="0.4">
      <c r="A1204" s="787" t="s">
        <v>1454</v>
      </c>
      <c r="B1204" s="144">
        <v>2021</v>
      </c>
      <c r="C1204" s="788" t="s">
        <v>70</v>
      </c>
      <c r="D1204" s="784">
        <v>24352078787.34</v>
      </c>
      <c r="E1204" s="784" t="e">
        <f>[30]!Table1042[[#This Row],[Levied on project (Y/N)]]</f>
        <v>#REF!</v>
      </c>
      <c r="F1204" s="781"/>
      <c r="G1204" s="777" t="s">
        <v>11</v>
      </c>
      <c r="H1204" s="785"/>
      <c r="I1204" s="784"/>
      <c r="J1204" s="777"/>
      <c r="K1204" s="777"/>
      <c r="L1204" s="777"/>
    </row>
    <row r="1205" spans="1:12" ht="15" x14ac:dyDescent="0.4">
      <c r="A1205" s="787" t="s">
        <v>1454</v>
      </c>
      <c r="B1205" s="144">
        <v>2021</v>
      </c>
      <c r="C1205" s="788" t="s">
        <v>71</v>
      </c>
      <c r="D1205" s="784">
        <f>[31]VAT!$D$17</f>
        <v>44762304822</v>
      </c>
      <c r="E1205" s="784" t="e">
        <f>[30]!Table1042[[#This Row],[Levied on project (Y/N)]]</f>
        <v>#REF!</v>
      </c>
      <c r="F1205" s="781"/>
      <c r="G1205" s="777" t="s">
        <v>11</v>
      </c>
      <c r="H1205" s="785"/>
      <c r="I1205" s="784"/>
      <c r="J1205" s="777"/>
      <c r="K1205" s="777"/>
      <c r="L1205" s="777"/>
    </row>
    <row r="1206" spans="1:12" ht="15" x14ac:dyDescent="0.4">
      <c r="A1206" s="787" t="s">
        <v>1454</v>
      </c>
      <c r="B1206" s="144">
        <v>2021</v>
      </c>
      <c r="C1206" s="788" t="s">
        <v>72</v>
      </c>
      <c r="D1206" s="777"/>
      <c r="E1206" s="784"/>
      <c r="F1206" s="781"/>
      <c r="G1206" s="777" t="s">
        <v>11</v>
      </c>
      <c r="H1206" s="785"/>
      <c r="I1206" s="784" t="e">
        <f>[30]!Table1042[[#This Row],[Levied on project (Y/N)]]</f>
        <v>#REF!</v>
      </c>
      <c r="J1206" s="777"/>
      <c r="K1206" s="777"/>
      <c r="L1206" s="777"/>
    </row>
    <row r="1207" spans="1:12" ht="15" x14ac:dyDescent="0.4">
      <c r="A1207" s="787" t="s">
        <v>1454</v>
      </c>
      <c r="B1207" s="144">
        <v>2021</v>
      </c>
      <c r="C1207" s="788" t="s">
        <v>73</v>
      </c>
      <c r="D1207" s="784">
        <v>1072899200</v>
      </c>
      <c r="E1207" s="784">
        <v>1072899200</v>
      </c>
      <c r="F1207" s="781"/>
      <c r="G1207" s="777" t="s">
        <v>11</v>
      </c>
      <c r="H1207" s="785"/>
      <c r="I1207" s="784" t="e">
        <f>[30]!Table1042[[#This Row],[Levied on project (Y/N)]]</f>
        <v>#REF!</v>
      </c>
      <c r="J1207" s="777"/>
      <c r="K1207" s="777"/>
      <c r="L1207" s="777"/>
    </row>
    <row r="1208" spans="1:12" ht="15" x14ac:dyDescent="0.4">
      <c r="A1208" s="787" t="s">
        <v>1454</v>
      </c>
      <c r="B1208" s="144">
        <v>2021</v>
      </c>
      <c r="C1208" s="788" t="s">
        <v>74</v>
      </c>
      <c r="D1208" s="777"/>
      <c r="E1208" s="784"/>
      <c r="F1208" s="781"/>
      <c r="G1208" s="777" t="s">
        <v>11</v>
      </c>
      <c r="H1208" s="785"/>
      <c r="I1208" s="777"/>
      <c r="J1208" s="777"/>
      <c r="K1208" s="777"/>
      <c r="L1208" s="777"/>
    </row>
    <row r="1209" spans="1:12" ht="15" x14ac:dyDescent="0.4">
      <c r="A1209" s="787" t="s">
        <v>1454</v>
      </c>
      <c r="B1209" s="144">
        <v>2021</v>
      </c>
      <c r="C1209" s="788" t="s">
        <v>75</v>
      </c>
      <c r="D1209" s="777"/>
      <c r="E1209" s="784"/>
      <c r="F1209" s="781"/>
      <c r="G1209" s="777" t="s">
        <v>11</v>
      </c>
      <c r="H1209" s="785"/>
      <c r="I1209" s="777"/>
      <c r="J1209" s="777"/>
      <c r="K1209" s="777"/>
      <c r="L1209" s="777"/>
    </row>
    <row r="1210" spans="1:12" ht="15" x14ac:dyDescent="0.4">
      <c r="A1210" s="787" t="s">
        <v>1454</v>
      </c>
      <c r="B1210" s="144">
        <v>2021</v>
      </c>
      <c r="C1210" s="788" t="s">
        <v>76</v>
      </c>
      <c r="D1210" s="777"/>
      <c r="E1210" s="784"/>
      <c r="F1210" s="781"/>
      <c r="G1210" s="777" t="s">
        <v>11</v>
      </c>
      <c r="H1210" s="785"/>
      <c r="I1210" s="777"/>
      <c r="J1210" s="777"/>
      <c r="K1210" s="777"/>
      <c r="L1210" s="777"/>
    </row>
    <row r="1211" spans="1:12" ht="15" x14ac:dyDescent="0.4">
      <c r="A1211" s="787" t="s">
        <v>1454</v>
      </c>
      <c r="B1211" s="144">
        <v>2021</v>
      </c>
      <c r="C1211" s="788" t="s">
        <v>77</v>
      </c>
      <c r="D1211" s="777"/>
      <c r="E1211" s="784"/>
      <c r="F1211" s="781"/>
      <c r="G1211" s="777" t="s">
        <v>11</v>
      </c>
      <c r="H1211" s="785"/>
      <c r="I1211" s="777"/>
      <c r="J1211" s="777"/>
      <c r="K1211" s="777"/>
      <c r="L1211" s="777"/>
    </row>
    <row r="1212" spans="1:12" ht="15" x14ac:dyDescent="0.4">
      <c r="A1212" s="787" t="s">
        <v>1454</v>
      </c>
      <c r="B1212" s="144">
        <v>2021</v>
      </c>
      <c r="C1212" s="788" t="s">
        <v>78</v>
      </c>
      <c r="D1212" s="777"/>
      <c r="E1212" s="784"/>
      <c r="F1212" s="781"/>
      <c r="G1212" s="777" t="s">
        <v>11</v>
      </c>
      <c r="H1212" s="785"/>
      <c r="I1212" s="777"/>
      <c r="J1212" s="777"/>
      <c r="K1212" s="777"/>
      <c r="L1212" s="777"/>
    </row>
    <row r="1213" spans="1:12" ht="15" x14ac:dyDescent="0.4">
      <c r="A1213" s="787" t="s">
        <v>1454</v>
      </c>
      <c r="B1213" s="144">
        <v>2021</v>
      </c>
      <c r="C1213" s="788" t="s">
        <v>79</v>
      </c>
      <c r="D1213" s="777"/>
      <c r="E1213" s="784"/>
      <c r="F1213" s="781"/>
      <c r="G1213" s="777" t="s">
        <v>11</v>
      </c>
      <c r="H1213" s="785"/>
      <c r="I1213" s="777"/>
      <c r="J1213" s="777"/>
      <c r="K1213" s="777"/>
      <c r="L1213" s="777"/>
    </row>
    <row r="1214" spans="1:12" ht="15" x14ac:dyDescent="0.4">
      <c r="A1214" s="787" t="s">
        <v>1454</v>
      </c>
      <c r="B1214" s="144">
        <v>2021</v>
      </c>
      <c r="C1214" s="788" t="s">
        <v>80</v>
      </c>
      <c r="D1214" s="777"/>
      <c r="E1214" s="784"/>
      <c r="F1214" s="781"/>
      <c r="G1214" s="777" t="s">
        <v>11</v>
      </c>
      <c r="H1214" s="785"/>
      <c r="I1214" s="777"/>
      <c r="J1214" s="777"/>
      <c r="K1214" s="777"/>
      <c r="L1214" s="777"/>
    </row>
    <row r="1215" spans="1:12" ht="15" x14ac:dyDescent="0.4">
      <c r="A1215" s="787" t="s">
        <v>1454</v>
      </c>
      <c r="B1215" s="144">
        <v>2021</v>
      </c>
      <c r="C1215" s="788" t="s">
        <v>82</v>
      </c>
      <c r="D1215" s="777"/>
      <c r="E1215" s="784"/>
      <c r="F1215" s="781"/>
      <c r="G1215" s="777" t="s">
        <v>11</v>
      </c>
      <c r="H1215" s="785"/>
      <c r="I1215" s="777"/>
      <c r="J1215" s="777"/>
      <c r="K1215" s="777"/>
      <c r="L1215" s="777"/>
    </row>
    <row r="1216" spans="1:12" ht="15" x14ac:dyDescent="0.4">
      <c r="A1216" s="787" t="s">
        <v>1454</v>
      </c>
      <c r="B1216" s="144">
        <v>2021</v>
      </c>
      <c r="C1216" s="788"/>
      <c r="D1216" s="777"/>
      <c r="E1216" s="777"/>
      <c r="F1216" s="781"/>
      <c r="G1216" s="777"/>
      <c r="H1216" s="778"/>
      <c r="I1216" s="777"/>
      <c r="J1216" s="777"/>
      <c r="K1216" s="777"/>
      <c r="L1216" s="777"/>
    </row>
    <row r="1217" spans="1:12" ht="15" x14ac:dyDescent="0.4">
      <c r="A1217" s="787" t="s">
        <v>1461</v>
      </c>
      <c r="B1217" s="144">
        <v>2021</v>
      </c>
      <c r="C1217" s="788" t="s">
        <v>68</v>
      </c>
      <c r="D1217" s="777"/>
      <c r="E1217" s="777"/>
      <c r="F1217" s="777"/>
      <c r="G1217" s="777" t="s">
        <v>10</v>
      </c>
      <c r="H1217" s="795"/>
      <c r="I1217" s="777"/>
      <c r="J1217" s="777"/>
      <c r="K1217" s="777"/>
      <c r="L1217" s="777"/>
    </row>
    <row r="1218" spans="1:12" ht="15" x14ac:dyDescent="0.4">
      <c r="A1218" s="787" t="s">
        <v>1461</v>
      </c>
      <c r="B1218" s="144">
        <v>2021</v>
      </c>
      <c r="C1218" s="788" t="s">
        <v>69</v>
      </c>
      <c r="D1218" s="777"/>
      <c r="E1218" s="777"/>
      <c r="F1218" s="777"/>
      <c r="G1218" s="777" t="s">
        <v>10</v>
      </c>
      <c r="H1218" s="795"/>
      <c r="I1218" s="777"/>
      <c r="J1218" s="777"/>
      <c r="K1218" s="777"/>
      <c r="L1218" s="777"/>
    </row>
    <row r="1219" spans="1:12" ht="15" x14ac:dyDescent="0.4">
      <c r="A1219" s="787" t="s">
        <v>1461</v>
      </c>
      <c r="B1219" s="144">
        <v>2021</v>
      </c>
      <c r="C1219" s="788" t="s">
        <v>70</v>
      </c>
      <c r="D1219" s="777"/>
      <c r="E1219" s="777"/>
      <c r="F1219" s="777"/>
      <c r="G1219" s="777" t="s">
        <v>10</v>
      </c>
      <c r="H1219" s="795"/>
      <c r="I1219" s="777"/>
      <c r="J1219" s="777"/>
      <c r="K1219" s="777"/>
      <c r="L1219" s="777"/>
    </row>
    <row r="1220" spans="1:12" ht="15" x14ac:dyDescent="0.4">
      <c r="A1220" s="787" t="s">
        <v>1461</v>
      </c>
      <c r="B1220" s="144">
        <v>2021</v>
      </c>
      <c r="C1220" s="788" t="s">
        <v>71</v>
      </c>
      <c r="D1220" s="777"/>
      <c r="E1220" s="777"/>
      <c r="F1220" s="777"/>
      <c r="G1220" s="777" t="s">
        <v>10</v>
      </c>
      <c r="H1220" s="795"/>
      <c r="I1220" s="777"/>
      <c r="J1220" s="777"/>
      <c r="K1220" s="777"/>
      <c r="L1220" s="777"/>
    </row>
    <row r="1221" spans="1:12" ht="15" x14ac:dyDescent="0.4">
      <c r="A1221" s="787" t="s">
        <v>1461</v>
      </c>
      <c r="B1221" s="144">
        <v>2021</v>
      </c>
      <c r="C1221" s="788" t="s">
        <v>72</v>
      </c>
      <c r="D1221" s="777"/>
      <c r="E1221" s="777"/>
      <c r="F1221" s="777"/>
      <c r="G1221" s="777" t="s">
        <v>10</v>
      </c>
      <c r="H1221" s="795"/>
      <c r="I1221" s="777"/>
      <c r="J1221" s="777"/>
      <c r="K1221" s="777"/>
      <c r="L1221" s="777"/>
    </row>
    <row r="1222" spans="1:12" ht="15" x14ac:dyDescent="0.4">
      <c r="A1222" s="787" t="s">
        <v>1461</v>
      </c>
      <c r="B1222" s="144">
        <v>2021</v>
      </c>
      <c r="C1222" s="788" t="s">
        <v>73</v>
      </c>
      <c r="D1222" s="777"/>
      <c r="E1222" s="777"/>
      <c r="F1222" s="777"/>
      <c r="G1222" s="777" t="s">
        <v>10</v>
      </c>
      <c r="H1222" s="795"/>
      <c r="I1222" s="777"/>
      <c r="J1222" s="777"/>
      <c r="K1222" s="777"/>
      <c r="L1222" s="777"/>
    </row>
    <row r="1223" spans="1:12" ht="15" x14ac:dyDescent="0.4">
      <c r="A1223" s="787" t="s">
        <v>1461</v>
      </c>
      <c r="B1223" s="144">
        <v>2021</v>
      </c>
      <c r="C1223" s="788" t="s">
        <v>74</v>
      </c>
      <c r="D1223" s="777"/>
      <c r="E1223" s="777"/>
      <c r="F1223" s="777"/>
      <c r="G1223" s="777" t="s">
        <v>10</v>
      </c>
      <c r="H1223" s="795"/>
      <c r="I1223" s="777"/>
      <c r="J1223" s="777"/>
      <c r="K1223" s="777"/>
      <c r="L1223" s="777"/>
    </row>
    <row r="1224" spans="1:12" ht="15" x14ac:dyDescent="0.4">
      <c r="A1224" s="787" t="s">
        <v>1461</v>
      </c>
      <c r="B1224" s="144">
        <v>2021</v>
      </c>
      <c r="C1224" s="788" t="s">
        <v>75</v>
      </c>
      <c r="D1224" s="777"/>
      <c r="E1224" s="777"/>
      <c r="F1224" s="777"/>
      <c r="G1224" s="777" t="s">
        <v>10</v>
      </c>
      <c r="H1224" s="795"/>
      <c r="I1224" s="777"/>
      <c r="J1224" s="777"/>
      <c r="K1224" s="777"/>
      <c r="L1224" s="777"/>
    </row>
    <row r="1225" spans="1:12" ht="15" x14ac:dyDescent="0.4">
      <c r="A1225" s="787" t="s">
        <v>1461</v>
      </c>
      <c r="B1225" s="144">
        <v>2021</v>
      </c>
      <c r="C1225" s="788" t="s">
        <v>76</v>
      </c>
      <c r="D1225" s="777"/>
      <c r="E1225" s="777"/>
      <c r="F1225" s="777"/>
      <c r="G1225" s="777" t="s">
        <v>10</v>
      </c>
      <c r="H1225" s="795"/>
      <c r="I1225" s="777"/>
      <c r="J1225" s="777"/>
      <c r="K1225" s="777"/>
      <c r="L1225" s="777"/>
    </row>
    <row r="1226" spans="1:12" ht="15" x14ac:dyDescent="0.4">
      <c r="A1226" s="787" t="s">
        <v>1461</v>
      </c>
      <c r="B1226" s="144">
        <v>2021</v>
      </c>
      <c r="C1226" s="788" t="s">
        <v>77</v>
      </c>
      <c r="D1226" s="793">
        <v>3726004.5280224993</v>
      </c>
      <c r="E1226" s="793">
        <v>3726004.5280224993</v>
      </c>
      <c r="F1226" s="781"/>
      <c r="G1226" s="777" t="s">
        <v>10</v>
      </c>
      <c r="H1226" s="795"/>
      <c r="I1226" s="777"/>
      <c r="J1226" s="777"/>
      <c r="K1226" s="777"/>
      <c r="L1226" s="777"/>
    </row>
    <row r="1227" spans="1:12" ht="15" x14ac:dyDescent="0.4">
      <c r="A1227" s="787" t="s">
        <v>1461</v>
      </c>
      <c r="B1227" s="144">
        <v>2021</v>
      </c>
      <c r="C1227" s="788" t="s">
        <v>78</v>
      </c>
      <c r="D1227" s="777"/>
      <c r="E1227" s="796"/>
      <c r="F1227" s="781"/>
      <c r="G1227" s="777" t="s">
        <v>10</v>
      </c>
      <c r="H1227" s="795"/>
      <c r="I1227" s="777"/>
      <c r="J1227" s="777"/>
      <c r="K1227" s="777"/>
      <c r="L1227" s="777"/>
    </row>
    <row r="1228" spans="1:12" ht="15" x14ac:dyDescent="0.4">
      <c r="A1228" s="787" t="s">
        <v>1461</v>
      </c>
      <c r="B1228" s="144">
        <v>2021</v>
      </c>
      <c r="C1228" s="788" t="s">
        <v>79</v>
      </c>
      <c r="D1228" s="793">
        <v>14736.346022499725</v>
      </c>
      <c r="E1228" s="796">
        <v>14736.346022499725</v>
      </c>
      <c r="F1228" s="781"/>
      <c r="G1228" s="777" t="s">
        <v>10</v>
      </c>
      <c r="H1228" s="795"/>
      <c r="I1228" s="777"/>
      <c r="J1228" s="777"/>
      <c r="K1228" s="777"/>
      <c r="L1228" s="777"/>
    </row>
    <row r="1229" spans="1:12" ht="15" x14ac:dyDescent="0.4">
      <c r="A1229" s="787" t="s">
        <v>1461</v>
      </c>
      <c r="B1229" s="144">
        <v>2021</v>
      </c>
      <c r="C1229" s="788" t="s">
        <v>80</v>
      </c>
      <c r="D1229" s="777"/>
      <c r="E1229" s="796"/>
      <c r="F1229" s="781"/>
      <c r="G1229" s="777" t="s">
        <v>10</v>
      </c>
      <c r="H1229" s="795"/>
      <c r="I1229" s="777"/>
      <c r="J1229" s="777"/>
      <c r="K1229" s="777"/>
      <c r="L1229" s="777"/>
    </row>
    <row r="1230" spans="1:12" ht="15" x14ac:dyDescent="0.4">
      <c r="A1230" s="787" t="s">
        <v>1461</v>
      </c>
      <c r="B1230" s="144">
        <v>2021</v>
      </c>
      <c r="C1230" s="788" t="s">
        <v>81</v>
      </c>
      <c r="D1230" s="777"/>
      <c r="E1230" s="796"/>
      <c r="F1230" s="781"/>
      <c r="G1230" s="777" t="s">
        <v>10</v>
      </c>
      <c r="H1230" s="795"/>
      <c r="I1230" s="777"/>
      <c r="J1230" s="777"/>
      <c r="K1230" s="777"/>
      <c r="L1230" s="777"/>
    </row>
    <row r="1231" spans="1:12" ht="15" x14ac:dyDescent="0.4">
      <c r="A1231" s="787" t="s">
        <v>1461</v>
      </c>
      <c r="B1231" s="144">
        <v>2021</v>
      </c>
      <c r="C1231" s="788" t="s">
        <v>68</v>
      </c>
      <c r="D1231" s="777"/>
      <c r="E1231" s="793"/>
      <c r="F1231" s="781"/>
      <c r="G1231" s="777" t="s">
        <v>11</v>
      </c>
      <c r="H1231" s="794"/>
      <c r="I1231" s="777"/>
      <c r="J1231" s="777"/>
      <c r="K1231" s="777"/>
      <c r="L1231" s="777"/>
    </row>
    <row r="1232" spans="1:12" ht="15" x14ac:dyDescent="0.4">
      <c r="A1232" s="787" t="s">
        <v>1461</v>
      </c>
      <c r="B1232" s="144">
        <v>2021</v>
      </c>
      <c r="C1232" s="788" t="s">
        <v>69</v>
      </c>
      <c r="D1232" s="793">
        <v>8833029234</v>
      </c>
      <c r="E1232" s="793">
        <v>8833029234</v>
      </c>
      <c r="F1232" s="781"/>
      <c r="G1232" s="777" t="s">
        <v>11</v>
      </c>
      <c r="H1232" s="794"/>
      <c r="I1232" s="777"/>
      <c r="J1232" s="777"/>
      <c r="K1232" s="777"/>
      <c r="L1232" s="777"/>
    </row>
    <row r="1233" spans="1:12" ht="15" x14ac:dyDescent="0.4">
      <c r="A1233" s="787" t="s">
        <v>1461</v>
      </c>
      <c r="B1233" s="144">
        <v>2021</v>
      </c>
      <c r="C1233" s="788" t="s">
        <v>70</v>
      </c>
      <c r="D1233" s="777"/>
      <c r="E1233" s="793"/>
      <c r="F1233" s="781"/>
      <c r="G1233" s="777" t="s">
        <v>11</v>
      </c>
      <c r="H1233" s="794"/>
      <c r="I1233" s="777"/>
      <c r="J1233" s="777"/>
      <c r="K1233" s="777"/>
      <c r="L1233" s="777"/>
    </row>
    <row r="1234" spans="1:12" ht="15" x14ac:dyDescent="0.4">
      <c r="A1234" s="787" t="s">
        <v>1461</v>
      </c>
      <c r="B1234" s="144">
        <v>2021</v>
      </c>
      <c r="C1234" s="788" t="s">
        <v>71</v>
      </c>
      <c r="D1234" s="793">
        <f>[31]VAT!$G$17</f>
        <v>13714317132</v>
      </c>
      <c r="E1234" s="793" t="e">
        <f>[32]!Table1042[[#This Row],[Levied on project (Y/N)]]</f>
        <v>#REF!</v>
      </c>
      <c r="F1234" s="781"/>
      <c r="G1234" s="777" t="s">
        <v>11</v>
      </c>
      <c r="H1234" s="794"/>
      <c r="I1234" s="777"/>
      <c r="J1234" s="777"/>
      <c r="K1234" s="777"/>
      <c r="L1234" s="777"/>
    </row>
    <row r="1235" spans="1:12" ht="15" x14ac:dyDescent="0.4">
      <c r="A1235" s="787" t="s">
        <v>1461</v>
      </c>
      <c r="B1235" s="144">
        <v>2021</v>
      </c>
      <c r="C1235" s="788" t="s">
        <v>72</v>
      </c>
      <c r="D1235" s="777"/>
      <c r="E1235" s="793"/>
      <c r="F1235" s="781"/>
      <c r="G1235" s="777" t="s">
        <v>11</v>
      </c>
      <c r="H1235" s="794"/>
      <c r="I1235" s="777"/>
      <c r="J1235" s="777"/>
      <c r="K1235" s="777"/>
      <c r="L1235" s="777"/>
    </row>
    <row r="1236" spans="1:12" ht="15" x14ac:dyDescent="0.4">
      <c r="A1236" s="787" t="s">
        <v>1461</v>
      </c>
      <c r="B1236" s="144">
        <v>2021</v>
      </c>
      <c r="C1236" s="788" t="s">
        <v>73</v>
      </c>
      <c r="D1236" s="793">
        <v>669512200</v>
      </c>
      <c r="E1236" s="793">
        <v>669512200</v>
      </c>
      <c r="F1236" s="781"/>
      <c r="G1236" s="777" t="s">
        <v>11</v>
      </c>
      <c r="H1236" s="794"/>
      <c r="I1236" s="793">
        <v>669512200</v>
      </c>
      <c r="J1236" s="777"/>
      <c r="K1236" s="777"/>
      <c r="L1236" s="777"/>
    </row>
    <row r="1237" spans="1:12" ht="15" x14ac:dyDescent="0.4">
      <c r="A1237" s="787" t="s">
        <v>1461</v>
      </c>
      <c r="B1237" s="144">
        <v>2021</v>
      </c>
      <c r="C1237" s="788" t="s">
        <v>74</v>
      </c>
      <c r="D1237" s="777"/>
      <c r="E1237" s="793"/>
      <c r="F1237" s="781"/>
      <c r="G1237" s="777" t="s">
        <v>11</v>
      </c>
      <c r="H1237" s="794"/>
      <c r="I1237" s="777"/>
      <c r="J1237" s="777"/>
      <c r="K1237" s="777"/>
      <c r="L1237" s="777"/>
    </row>
    <row r="1238" spans="1:12" ht="15" x14ac:dyDescent="0.4">
      <c r="A1238" s="787" t="s">
        <v>1461</v>
      </c>
      <c r="B1238" s="144">
        <v>2021</v>
      </c>
      <c r="C1238" s="788" t="s">
        <v>75</v>
      </c>
      <c r="D1238" s="777"/>
      <c r="E1238" s="793"/>
      <c r="F1238" s="781"/>
      <c r="G1238" s="777" t="s">
        <v>11</v>
      </c>
      <c r="H1238" s="794"/>
      <c r="I1238" s="777"/>
      <c r="J1238" s="777"/>
      <c r="K1238" s="777"/>
      <c r="L1238" s="777"/>
    </row>
    <row r="1239" spans="1:12" ht="15" x14ac:dyDescent="0.4">
      <c r="A1239" s="787" t="s">
        <v>1461</v>
      </c>
      <c r="B1239" s="144">
        <v>2021</v>
      </c>
      <c r="C1239" s="788" t="s">
        <v>76</v>
      </c>
      <c r="D1239" s="777"/>
      <c r="E1239" s="793"/>
      <c r="F1239" s="781"/>
      <c r="G1239" s="777" t="s">
        <v>11</v>
      </c>
      <c r="H1239" s="794"/>
      <c r="I1239" s="777"/>
      <c r="J1239" s="777"/>
      <c r="K1239" s="777"/>
      <c r="L1239" s="777"/>
    </row>
    <row r="1240" spans="1:12" ht="15" x14ac:dyDescent="0.4">
      <c r="A1240" s="787" t="s">
        <v>1461</v>
      </c>
      <c r="B1240" s="144">
        <v>2021</v>
      </c>
      <c r="C1240" s="788" t="s">
        <v>77</v>
      </c>
      <c r="D1240" s="777"/>
      <c r="E1240" s="793"/>
      <c r="F1240" s="781"/>
      <c r="G1240" s="777" t="s">
        <v>11</v>
      </c>
      <c r="H1240" s="794"/>
      <c r="I1240" s="777"/>
      <c r="J1240" s="777"/>
      <c r="K1240" s="777"/>
      <c r="L1240" s="777"/>
    </row>
    <row r="1241" spans="1:12" ht="15" x14ac:dyDescent="0.4">
      <c r="A1241" s="787" t="s">
        <v>1461</v>
      </c>
      <c r="B1241" s="144">
        <v>2021</v>
      </c>
      <c r="C1241" s="788" t="s">
        <v>78</v>
      </c>
      <c r="D1241" s="777"/>
      <c r="E1241" s="793"/>
      <c r="F1241" s="781"/>
      <c r="G1241" s="777" t="s">
        <v>11</v>
      </c>
      <c r="H1241" s="794"/>
      <c r="I1241" s="777"/>
      <c r="J1241" s="777"/>
      <c r="K1241" s="777"/>
      <c r="L1241" s="777"/>
    </row>
    <row r="1242" spans="1:12" ht="15" x14ac:dyDescent="0.4">
      <c r="A1242" s="787" t="s">
        <v>1461</v>
      </c>
      <c r="B1242" s="144">
        <v>2021</v>
      </c>
      <c r="C1242" s="788" t="s">
        <v>79</v>
      </c>
      <c r="D1242" s="777"/>
      <c r="E1242" s="793"/>
      <c r="F1242" s="781"/>
      <c r="G1242" s="777" t="s">
        <v>11</v>
      </c>
      <c r="H1242" s="794"/>
      <c r="I1242" s="777"/>
      <c r="J1242" s="777"/>
      <c r="K1242" s="777"/>
      <c r="L1242" s="777"/>
    </row>
    <row r="1243" spans="1:12" ht="15" x14ac:dyDescent="0.4">
      <c r="A1243" s="787" t="s">
        <v>1461</v>
      </c>
      <c r="B1243" s="144">
        <v>2021</v>
      </c>
      <c r="C1243" s="788" t="s">
        <v>80</v>
      </c>
      <c r="D1243" s="777"/>
      <c r="E1243" s="793"/>
      <c r="F1243" s="781"/>
      <c r="G1243" s="777" t="s">
        <v>11</v>
      </c>
      <c r="H1243" s="794"/>
      <c r="I1243" s="777"/>
      <c r="J1243" s="777"/>
      <c r="K1243" s="777"/>
      <c r="L1243" s="777"/>
    </row>
    <row r="1244" spans="1:12" ht="15" x14ac:dyDescent="0.4">
      <c r="A1244" s="787" t="s">
        <v>1461</v>
      </c>
      <c r="B1244" s="144">
        <v>2021</v>
      </c>
      <c r="C1244" s="788" t="s">
        <v>82</v>
      </c>
      <c r="D1244" s="777"/>
      <c r="E1244" s="793"/>
      <c r="F1244" s="781"/>
      <c r="G1244" s="777" t="s">
        <v>11</v>
      </c>
      <c r="H1244" s="794"/>
      <c r="I1244" s="777"/>
      <c r="J1244" s="777"/>
      <c r="K1244" s="777"/>
      <c r="L1244" s="777"/>
    </row>
    <row r="1245" spans="1:12" ht="15" x14ac:dyDescent="0.4">
      <c r="A1245" s="787" t="s">
        <v>1461</v>
      </c>
      <c r="B1245" s="144">
        <v>2021</v>
      </c>
      <c r="C1245" s="788"/>
      <c r="D1245" s="777"/>
      <c r="E1245" s="777"/>
      <c r="F1245" s="777"/>
      <c r="G1245" s="797"/>
      <c r="H1245" s="789"/>
      <c r="I1245" s="790"/>
      <c r="J1245" s="790"/>
      <c r="K1245" s="790"/>
      <c r="L1245" s="790"/>
    </row>
    <row r="1246" spans="1:12" ht="15" x14ac:dyDescent="0.4">
      <c r="A1246" s="787" t="s">
        <v>606</v>
      </c>
      <c r="B1246" s="144">
        <v>2021</v>
      </c>
      <c r="C1246" s="788" t="s">
        <v>68</v>
      </c>
      <c r="D1246" s="777"/>
      <c r="E1246" s="777"/>
      <c r="F1246" s="777"/>
      <c r="G1246" s="777" t="s">
        <v>10</v>
      </c>
      <c r="H1246" s="816">
        <v>41150680.290125564</v>
      </c>
      <c r="I1246" s="777"/>
      <c r="J1246" s="777"/>
      <c r="K1246" s="777"/>
      <c r="L1246" s="777"/>
    </row>
    <row r="1247" spans="1:12" ht="15" x14ac:dyDescent="0.4">
      <c r="A1247" s="787" t="s">
        <v>606</v>
      </c>
      <c r="B1247" s="144">
        <v>2021</v>
      </c>
      <c r="C1247" s="788" t="s">
        <v>69</v>
      </c>
      <c r="D1247" s="777"/>
      <c r="E1247" s="777"/>
      <c r="F1247" s="777"/>
      <c r="G1247" s="777" t="s">
        <v>10</v>
      </c>
      <c r="H1247" s="795"/>
      <c r="I1247" s="777"/>
      <c r="J1247" s="777"/>
      <c r="K1247" s="777"/>
      <c r="L1247" s="777"/>
    </row>
    <row r="1248" spans="1:12" ht="15" x14ac:dyDescent="0.4">
      <c r="A1248" s="787" t="s">
        <v>606</v>
      </c>
      <c r="B1248" s="144">
        <v>2021</v>
      </c>
      <c r="C1248" s="788" t="s">
        <v>70</v>
      </c>
      <c r="D1248" s="777"/>
      <c r="E1248" s="777"/>
      <c r="F1248" s="777"/>
      <c r="G1248" s="777" t="s">
        <v>10</v>
      </c>
      <c r="H1248" s="795"/>
      <c r="I1248" s="777"/>
      <c r="J1248" s="777"/>
      <c r="K1248" s="777"/>
      <c r="L1248" s="777"/>
    </row>
    <row r="1249" spans="1:12" ht="15" x14ac:dyDescent="0.4">
      <c r="A1249" s="787" t="s">
        <v>606</v>
      </c>
      <c r="B1249" s="144">
        <v>2021</v>
      </c>
      <c r="C1249" s="788" t="s">
        <v>71</v>
      </c>
      <c r="D1249" s="777"/>
      <c r="E1249" s="777"/>
      <c r="F1249" s="777"/>
      <c r="G1249" s="777" t="s">
        <v>10</v>
      </c>
      <c r="H1249" s="795"/>
      <c r="I1249" s="777"/>
      <c r="J1249" s="777"/>
      <c r="K1249" s="777"/>
      <c r="L1249" s="777"/>
    </row>
    <row r="1250" spans="1:12" ht="15" x14ac:dyDescent="0.4">
      <c r="A1250" s="787" t="s">
        <v>606</v>
      </c>
      <c r="B1250" s="144">
        <v>2021</v>
      </c>
      <c r="C1250" s="788" t="s">
        <v>72</v>
      </c>
      <c r="D1250" s="777"/>
      <c r="E1250" s="777"/>
      <c r="F1250" s="777"/>
      <c r="G1250" s="777" t="s">
        <v>10</v>
      </c>
      <c r="H1250" s="795"/>
      <c r="I1250" s="777"/>
      <c r="J1250" s="777"/>
      <c r="K1250" s="777"/>
      <c r="L1250" s="777"/>
    </row>
    <row r="1251" spans="1:12" ht="15" x14ac:dyDescent="0.4">
      <c r="A1251" s="787" t="s">
        <v>606</v>
      </c>
      <c r="B1251" s="144">
        <v>2021</v>
      </c>
      <c r="C1251" s="788" t="s">
        <v>73</v>
      </c>
      <c r="D1251" s="777"/>
      <c r="E1251" s="777"/>
      <c r="F1251" s="777"/>
      <c r="G1251" s="777" t="s">
        <v>10</v>
      </c>
      <c r="H1251" s="795"/>
      <c r="I1251" s="777"/>
      <c r="J1251" s="777"/>
      <c r="K1251" s="777"/>
      <c r="L1251" s="777"/>
    </row>
    <row r="1252" spans="1:12" ht="15" x14ac:dyDescent="0.4">
      <c r="A1252" s="787" t="s">
        <v>606</v>
      </c>
      <c r="B1252" s="144">
        <v>2021</v>
      </c>
      <c r="C1252" s="788" t="s">
        <v>74</v>
      </c>
      <c r="D1252" s="777"/>
      <c r="E1252" s="777"/>
      <c r="F1252" s="777"/>
      <c r="G1252" s="777" t="s">
        <v>10</v>
      </c>
      <c r="H1252" s="795">
        <v>675864.02</v>
      </c>
      <c r="I1252" s="777"/>
      <c r="J1252" s="777"/>
      <c r="K1252" s="777"/>
      <c r="L1252" s="777"/>
    </row>
    <row r="1253" spans="1:12" ht="15" x14ac:dyDescent="0.4">
      <c r="A1253" s="787" t="s">
        <v>606</v>
      </c>
      <c r="B1253" s="144">
        <v>2021</v>
      </c>
      <c r="C1253" s="788" t="s">
        <v>75</v>
      </c>
      <c r="D1253" s="777"/>
      <c r="E1253" s="777"/>
      <c r="F1253" s="777"/>
      <c r="G1253" s="777" t="s">
        <v>10</v>
      </c>
      <c r="H1253" s="795">
        <v>0</v>
      </c>
      <c r="I1253" s="777"/>
      <c r="J1253" s="777"/>
      <c r="K1253" s="777"/>
      <c r="L1253" s="777"/>
    </row>
    <row r="1254" spans="1:12" ht="15" x14ac:dyDescent="0.4">
      <c r="A1254" s="787" t="s">
        <v>606</v>
      </c>
      <c r="B1254" s="144">
        <v>2021</v>
      </c>
      <c r="C1254" s="788" t="s">
        <v>76</v>
      </c>
      <c r="D1254" s="777"/>
      <c r="E1254" s="777"/>
      <c r="F1254" s="777"/>
      <c r="G1254" s="777" t="s">
        <v>10</v>
      </c>
      <c r="H1254" s="795"/>
      <c r="I1254" s="777"/>
      <c r="J1254" s="777"/>
      <c r="K1254" s="777"/>
      <c r="L1254" s="777"/>
    </row>
    <row r="1255" spans="1:12" ht="15" x14ac:dyDescent="0.4">
      <c r="A1255" s="787" t="s">
        <v>606</v>
      </c>
      <c r="B1255" s="144">
        <v>2021</v>
      </c>
      <c r="C1255" s="788" t="s">
        <v>77</v>
      </c>
      <c r="D1255" s="777"/>
      <c r="E1255" s="777"/>
      <c r="F1255" s="781"/>
      <c r="G1255" s="777" t="s">
        <v>10</v>
      </c>
      <c r="H1255" s="795">
        <v>43891419.266900003</v>
      </c>
      <c r="I1255" s="777"/>
      <c r="J1255" s="777"/>
      <c r="K1255" s="777"/>
      <c r="L1255" s="777"/>
    </row>
    <row r="1256" spans="1:12" ht="15" x14ac:dyDescent="0.4">
      <c r="A1256" s="787" t="s">
        <v>606</v>
      </c>
      <c r="B1256" s="144">
        <v>2021</v>
      </c>
      <c r="C1256" s="788" t="s">
        <v>78</v>
      </c>
      <c r="D1256" s="777"/>
      <c r="E1256" s="796"/>
      <c r="F1256" s="781"/>
      <c r="G1256" s="777" t="s">
        <v>10</v>
      </c>
      <c r="H1256" s="795">
        <v>39630693.808219604</v>
      </c>
      <c r="I1256" s="777"/>
      <c r="J1256" s="777"/>
      <c r="K1256" s="777"/>
      <c r="L1256" s="777"/>
    </row>
    <row r="1257" spans="1:12" ht="15" x14ac:dyDescent="0.4">
      <c r="A1257" s="787" t="s">
        <v>606</v>
      </c>
      <c r="B1257" s="144">
        <v>2021</v>
      </c>
      <c r="C1257" s="788" t="s">
        <v>79</v>
      </c>
      <c r="D1257" s="777"/>
      <c r="E1257" s="796"/>
      <c r="F1257" s="781"/>
      <c r="G1257" s="777" t="s">
        <v>10</v>
      </c>
      <c r="H1257" s="795">
        <v>140141.05756158871</v>
      </c>
      <c r="I1257" s="777"/>
      <c r="J1257" s="777"/>
      <c r="K1257" s="777"/>
      <c r="L1257" s="777"/>
    </row>
    <row r="1258" spans="1:12" ht="15" x14ac:dyDescent="0.4">
      <c r="A1258" s="787" t="s">
        <v>606</v>
      </c>
      <c r="B1258" s="144">
        <v>2021</v>
      </c>
      <c r="C1258" s="788" t="s">
        <v>80</v>
      </c>
      <c r="D1258" s="777"/>
      <c r="E1258" s="796"/>
      <c r="F1258" s="781"/>
      <c r="G1258" s="777" t="s">
        <v>10</v>
      </c>
      <c r="H1258" s="795">
        <v>198365.51176517643</v>
      </c>
      <c r="I1258" s="777"/>
      <c r="J1258" s="777"/>
      <c r="K1258" s="777"/>
      <c r="L1258" s="777"/>
    </row>
    <row r="1259" spans="1:12" ht="15" x14ac:dyDescent="0.4">
      <c r="A1259" s="787" t="s">
        <v>606</v>
      </c>
      <c r="B1259" s="144">
        <v>2021</v>
      </c>
      <c r="C1259" s="788" t="s">
        <v>81</v>
      </c>
      <c r="D1259" s="777"/>
      <c r="E1259" s="796"/>
      <c r="F1259" s="781"/>
      <c r="G1259" s="777" t="s">
        <v>10</v>
      </c>
      <c r="H1259" s="795"/>
      <c r="I1259" s="777"/>
      <c r="J1259" s="777"/>
      <c r="K1259" s="777"/>
      <c r="L1259" s="777"/>
    </row>
    <row r="1260" spans="1:12" ht="15" x14ac:dyDescent="0.4">
      <c r="A1260" s="787" t="s">
        <v>606</v>
      </c>
      <c r="B1260" s="144">
        <v>2021</v>
      </c>
      <c r="C1260" s="788" t="s">
        <v>68</v>
      </c>
      <c r="D1260" s="777"/>
      <c r="E1260" s="793"/>
      <c r="F1260" s="781"/>
      <c r="G1260" s="777" t="s">
        <v>11</v>
      </c>
      <c r="H1260" s="794"/>
      <c r="I1260" s="777"/>
      <c r="J1260" s="777"/>
      <c r="K1260" s="777"/>
      <c r="L1260" s="777"/>
    </row>
    <row r="1261" spans="1:12" ht="15" x14ac:dyDescent="0.4">
      <c r="A1261" s="787" t="s">
        <v>606</v>
      </c>
      <c r="B1261" s="144">
        <v>2021</v>
      </c>
      <c r="C1261" s="788" t="s">
        <v>69</v>
      </c>
      <c r="D1261" s="777"/>
      <c r="E1261" s="793"/>
      <c r="F1261" s="781"/>
      <c r="G1261" s="777" t="s">
        <v>11</v>
      </c>
      <c r="H1261" s="817">
        <v>96531642149</v>
      </c>
      <c r="I1261" s="777"/>
      <c r="J1261" s="777"/>
      <c r="K1261" s="777"/>
      <c r="L1261" s="777"/>
    </row>
    <row r="1262" spans="1:12" ht="15" x14ac:dyDescent="0.4">
      <c r="A1262" s="787" t="s">
        <v>606</v>
      </c>
      <c r="B1262" s="144">
        <v>2021</v>
      </c>
      <c r="C1262" s="788" t="s">
        <v>70</v>
      </c>
      <c r="D1262" s="777"/>
      <c r="E1262" s="793"/>
      <c r="F1262" s="781"/>
      <c r="G1262" s="777" t="s">
        <v>11</v>
      </c>
      <c r="H1262" s="794"/>
      <c r="I1262" s="777"/>
      <c r="J1262" s="777"/>
      <c r="K1262" s="777"/>
      <c r="L1262" s="777"/>
    </row>
    <row r="1263" spans="1:12" ht="15" x14ac:dyDescent="0.4">
      <c r="A1263" s="787" t="s">
        <v>606</v>
      </c>
      <c r="B1263" s="144">
        <v>2021</v>
      </c>
      <c r="C1263" s="788" t="s">
        <v>71</v>
      </c>
      <c r="D1263" s="777"/>
      <c r="E1263" s="793"/>
      <c r="F1263" s="781"/>
      <c r="G1263" s="777" t="s">
        <v>11</v>
      </c>
      <c r="H1263" s="818">
        <v>32242426504.399998</v>
      </c>
      <c r="I1263" s="777"/>
      <c r="J1263" s="777"/>
      <c r="K1263" s="777"/>
      <c r="L1263" s="777"/>
    </row>
    <row r="1264" spans="1:12" ht="15" x14ac:dyDescent="0.4">
      <c r="A1264" s="787" t="s">
        <v>606</v>
      </c>
      <c r="B1264" s="144">
        <v>2021</v>
      </c>
      <c r="C1264" s="788" t="s">
        <v>72</v>
      </c>
      <c r="D1264" s="777"/>
      <c r="E1264" s="793"/>
      <c r="F1264" s="781"/>
      <c r="G1264" s="777" t="s">
        <v>11</v>
      </c>
      <c r="H1264" s="794"/>
      <c r="I1264" s="777"/>
      <c r="J1264" s="777"/>
      <c r="K1264" s="777"/>
      <c r="L1264" s="777"/>
    </row>
    <row r="1265" spans="1:12" ht="15" x14ac:dyDescent="0.4">
      <c r="A1265" s="787" t="s">
        <v>606</v>
      </c>
      <c r="B1265" s="144">
        <v>2021</v>
      </c>
      <c r="C1265" s="788" t="s">
        <v>73</v>
      </c>
      <c r="D1265" s="777"/>
      <c r="E1265" s="793"/>
      <c r="F1265" s="781"/>
      <c r="G1265" s="777" t="s">
        <v>11</v>
      </c>
      <c r="H1265" s="794"/>
      <c r="I1265" s="777"/>
      <c r="J1265" s="777"/>
      <c r="K1265" s="777"/>
      <c r="L1265" s="777"/>
    </row>
    <row r="1266" spans="1:12" ht="15" x14ac:dyDescent="0.4">
      <c r="A1266" s="787" t="s">
        <v>606</v>
      </c>
      <c r="B1266" s="144">
        <v>2021</v>
      </c>
      <c r="C1266" s="788" t="s">
        <v>74</v>
      </c>
      <c r="D1266" s="777"/>
      <c r="E1266" s="793"/>
      <c r="F1266" s="781"/>
      <c r="G1266" s="777" t="s">
        <v>11</v>
      </c>
      <c r="H1266" s="794"/>
      <c r="I1266" s="777"/>
      <c r="J1266" s="777"/>
      <c r="K1266" s="777"/>
      <c r="L1266" s="777"/>
    </row>
    <row r="1267" spans="1:12" ht="15" x14ac:dyDescent="0.4">
      <c r="A1267" s="787" t="s">
        <v>606</v>
      </c>
      <c r="B1267" s="144">
        <v>2021</v>
      </c>
      <c r="C1267" s="788" t="s">
        <v>75</v>
      </c>
      <c r="D1267" s="777"/>
      <c r="E1267" s="793"/>
      <c r="F1267" s="781"/>
      <c r="G1267" s="777" t="s">
        <v>11</v>
      </c>
      <c r="H1267" s="794"/>
      <c r="I1267" s="777"/>
      <c r="J1267" s="777"/>
      <c r="K1267" s="777"/>
      <c r="L1267" s="777"/>
    </row>
    <row r="1268" spans="1:12" ht="15" x14ac:dyDescent="0.4">
      <c r="A1268" s="787" t="s">
        <v>606</v>
      </c>
      <c r="B1268" s="144">
        <v>2021</v>
      </c>
      <c r="C1268" s="788" t="s">
        <v>76</v>
      </c>
      <c r="D1268" s="777"/>
      <c r="E1268" s="793"/>
      <c r="F1268" s="781"/>
      <c r="G1268" s="777" t="s">
        <v>11</v>
      </c>
      <c r="H1268" s="794"/>
      <c r="I1268" s="777"/>
      <c r="J1268" s="777"/>
      <c r="K1268" s="777"/>
      <c r="L1268" s="777"/>
    </row>
    <row r="1269" spans="1:12" ht="15" x14ac:dyDescent="0.4">
      <c r="A1269" s="787" t="s">
        <v>606</v>
      </c>
      <c r="B1269" s="144">
        <v>2021</v>
      </c>
      <c r="C1269" s="788" t="s">
        <v>77</v>
      </c>
      <c r="D1269" s="777"/>
      <c r="E1269" s="793"/>
      <c r="F1269" s="781"/>
      <c r="G1269" s="777" t="s">
        <v>11</v>
      </c>
      <c r="H1269" s="794"/>
      <c r="I1269" s="777"/>
      <c r="J1269" s="777"/>
      <c r="K1269" s="777"/>
      <c r="L1269" s="777"/>
    </row>
    <row r="1270" spans="1:12" ht="15" x14ac:dyDescent="0.4">
      <c r="A1270" s="787" t="s">
        <v>606</v>
      </c>
      <c r="B1270" s="144">
        <v>2021</v>
      </c>
      <c r="C1270" s="788" t="s">
        <v>78</v>
      </c>
      <c r="D1270" s="777"/>
      <c r="E1270" s="793"/>
      <c r="F1270" s="781"/>
      <c r="G1270" s="777" t="s">
        <v>11</v>
      </c>
      <c r="H1270" s="794"/>
      <c r="I1270" s="777"/>
      <c r="J1270" s="777"/>
      <c r="K1270" s="777"/>
      <c r="L1270" s="777"/>
    </row>
    <row r="1271" spans="1:12" ht="15" x14ac:dyDescent="0.4">
      <c r="A1271" s="787" t="s">
        <v>606</v>
      </c>
      <c r="B1271" s="144">
        <v>2021</v>
      </c>
      <c r="C1271" s="788" t="s">
        <v>79</v>
      </c>
      <c r="D1271" s="777"/>
      <c r="E1271" s="793"/>
      <c r="F1271" s="781"/>
      <c r="G1271" s="777" t="s">
        <v>11</v>
      </c>
      <c r="H1271" s="794"/>
      <c r="I1271" s="777"/>
      <c r="J1271" s="777"/>
      <c r="K1271" s="777"/>
      <c r="L1271" s="777"/>
    </row>
    <row r="1272" spans="1:12" ht="15" x14ac:dyDescent="0.4">
      <c r="A1272" s="787" t="s">
        <v>606</v>
      </c>
      <c r="B1272" s="144">
        <v>2021</v>
      </c>
      <c r="C1272" s="788" t="s">
        <v>80</v>
      </c>
      <c r="D1272" s="777"/>
      <c r="E1272" s="793"/>
      <c r="F1272" s="781"/>
      <c r="G1272" s="777" t="s">
        <v>11</v>
      </c>
      <c r="H1272" s="794"/>
      <c r="I1272" s="777"/>
      <c r="J1272" s="777"/>
      <c r="K1272" s="777"/>
      <c r="L1272" s="777"/>
    </row>
    <row r="1273" spans="1:12" ht="15" x14ac:dyDescent="0.4">
      <c r="A1273" s="787" t="s">
        <v>606</v>
      </c>
      <c r="B1273" s="144">
        <v>2021</v>
      </c>
      <c r="C1273" s="788" t="s">
        <v>82</v>
      </c>
      <c r="D1273" s="777"/>
      <c r="E1273" s="793"/>
      <c r="F1273" s="781"/>
      <c r="G1273" s="777" t="s">
        <v>11</v>
      </c>
      <c r="H1273" s="794"/>
      <c r="I1273" s="777"/>
      <c r="J1273" s="777"/>
      <c r="K1273" s="777"/>
      <c r="L1273" s="777"/>
    </row>
    <row r="1274" spans="1:12" ht="15" x14ac:dyDescent="0.4">
      <c r="A1274" s="787" t="s">
        <v>606</v>
      </c>
      <c r="B1274" s="144">
        <v>2021</v>
      </c>
      <c r="C1274" s="788"/>
      <c r="D1274" s="777"/>
      <c r="E1274" s="777"/>
      <c r="F1274" s="777"/>
      <c r="G1274" s="777"/>
      <c r="H1274" s="778"/>
      <c r="I1274" s="777"/>
      <c r="J1274" s="777"/>
      <c r="K1274" s="777"/>
      <c r="L1274" s="777"/>
    </row>
    <row r="1275" spans="1:12" ht="15" x14ac:dyDescent="0.4">
      <c r="A1275" s="787" t="s">
        <v>1467</v>
      </c>
      <c r="B1275" s="144">
        <v>2021</v>
      </c>
      <c r="C1275" s="788" t="s">
        <v>68</v>
      </c>
      <c r="D1275" s="777"/>
      <c r="E1275" s="777"/>
      <c r="F1275" s="777"/>
      <c r="G1275" s="777" t="s">
        <v>10</v>
      </c>
      <c r="H1275" s="819">
        <v>1325739.2</v>
      </c>
      <c r="I1275" s="777"/>
      <c r="J1275" s="777"/>
      <c r="K1275" s="777"/>
      <c r="L1275" s="777"/>
    </row>
    <row r="1276" spans="1:12" ht="15" x14ac:dyDescent="0.4">
      <c r="A1276" s="787" t="s">
        <v>1467</v>
      </c>
      <c r="B1276" s="144">
        <v>2021</v>
      </c>
      <c r="C1276" s="788" t="s">
        <v>69</v>
      </c>
      <c r="D1276" s="777"/>
      <c r="E1276" s="777"/>
      <c r="F1276" s="777"/>
      <c r="G1276" s="777" t="s">
        <v>10</v>
      </c>
      <c r="H1276" s="795"/>
      <c r="I1276" s="777"/>
      <c r="J1276" s="777"/>
      <c r="K1276" s="777"/>
      <c r="L1276" s="777"/>
    </row>
    <row r="1277" spans="1:12" ht="15" x14ac:dyDescent="0.4">
      <c r="A1277" s="787" t="s">
        <v>1467</v>
      </c>
      <c r="B1277" s="144">
        <v>2021</v>
      </c>
      <c r="C1277" s="788" t="s">
        <v>70</v>
      </c>
      <c r="D1277" s="777"/>
      <c r="E1277" s="777"/>
      <c r="F1277" s="777"/>
      <c r="G1277" s="777" t="s">
        <v>10</v>
      </c>
      <c r="H1277" s="795"/>
      <c r="I1277" s="777"/>
      <c r="J1277" s="777"/>
      <c r="K1277" s="777"/>
      <c r="L1277" s="777"/>
    </row>
    <row r="1278" spans="1:12" ht="15" x14ac:dyDescent="0.4">
      <c r="A1278" s="787" t="s">
        <v>1467</v>
      </c>
      <c r="B1278" s="144">
        <v>2021</v>
      </c>
      <c r="C1278" s="788" t="s">
        <v>71</v>
      </c>
      <c r="D1278" s="777"/>
      <c r="E1278" s="777"/>
      <c r="F1278" s="777"/>
      <c r="G1278" s="777" t="s">
        <v>10</v>
      </c>
      <c r="H1278" s="795"/>
      <c r="I1278" s="777"/>
      <c r="J1278" s="777"/>
      <c r="K1278" s="777"/>
      <c r="L1278" s="777"/>
    </row>
    <row r="1279" spans="1:12" ht="15" x14ac:dyDescent="0.4">
      <c r="A1279" s="787" t="s">
        <v>1467</v>
      </c>
      <c r="B1279" s="144">
        <v>2021</v>
      </c>
      <c r="C1279" s="788" t="s">
        <v>72</v>
      </c>
      <c r="D1279" s="777"/>
      <c r="E1279" s="777"/>
      <c r="F1279" s="777"/>
      <c r="G1279" s="777" t="s">
        <v>10</v>
      </c>
      <c r="H1279" s="795"/>
      <c r="I1279" s="777"/>
      <c r="J1279" s="777"/>
      <c r="K1279" s="777"/>
      <c r="L1279" s="777"/>
    </row>
    <row r="1280" spans="1:12" ht="15" x14ac:dyDescent="0.4">
      <c r="A1280" s="787" t="s">
        <v>1467</v>
      </c>
      <c r="B1280" s="144">
        <v>2021</v>
      </c>
      <c r="C1280" s="788" t="s">
        <v>73</v>
      </c>
      <c r="D1280" s="777"/>
      <c r="E1280" s="777"/>
      <c r="F1280" s="777"/>
      <c r="G1280" s="777" t="s">
        <v>10</v>
      </c>
      <c r="H1280" s="795"/>
      <c r="I1280" s="777"/>
      <c r="J1280" s="777"/>
      <c r="K1280" s="777"/>
      <c r="L1280" s="777"/>
    </row>
    <row r="1281" spans="1:12" ht="15" x14ac:dyDescent="0.4">
      <c r="A1281" s="787" t="s">
        <v>1467</v>
      </c>
      <c r="B1281" s="144">
        <v>2021</v>
      </c>
      <c r="C1281" s="788" t="s">
        <v>74</v>
      </c>
      <c r="D1281" s="777"/>
      <c r="E1281" s="777"/>
      <c r="F1281" s="777"/>
      <c r="G1281" s="777" t="s">
        <v>10</v>
      </c>
      <c r="H1281" s="795">
        <v>464860</v>
      </c>
      <c r="I1281" s="777"/>
      <c r="J1281" s="777"/>
      <c r="K1281" s="777"/>
      <c r="L1281" s="777"/>
    </row>
    <row r="1282" spans="1:12" ht="15" x14ac:dyDescent="0.4">
      <c r="A1282" s="787" t="s">
        <v>1467</v>
      </c>
      <c r="B1282" s="144">
        <v>2021</v>
      </c>
      <c r="C1282" s="788" t="s">
        <v>75</v>
      </c>
      <c r="D1282" s="777"/>
      <c r="E1282" s="777"/>
      <c r="F1282" s="777"/>
      <c r="G1282" s="777" t="s">
        <v>10</v>
      </c>
      <c r="H1282" s="795">
        <v>0</v>
      </c>
      <c r="I1282" s="777"/>
      <c r="J1282" s="777"/>
      <c r="K1282" s="777"/>
      <c r="L1282" s="777"/>
    </row>
    <row r="1283" spans="1:12" ht="15" x14ac:dyDescent="0.4">
      <c r="A1283" s="787" t="s">
        <v>1467</v>
      </c>
      <c r="B1283" s="144">
        <v>2021</v>
      </c>
      <c r="C1283" s="788" t="s">
        <v>76</v>
      </c>
      <c r="D1283" s="777"/>
      <c r="E1283" s="777"/>
      <c r="F1283" s="777"/>
      <c r="G1283" s="777" t="s">
        <v>10</v>
      </c>
      <c r="H1283" s="795"/>
      <c r="I1283" s="777"/>
      <c r="J1283" s="777"/>
      <c r="K1283" s="777"/>
      <c r="L1283" s="777"/>
    </row>
    <row r="1284" spans="1:12" ht="15" x14ac:dyDescent="0.4">
      <c r="A1284" s="787" t="s">
        <v>1467</v>
      </c>
      <c r="B1284" s="144">
        <v>2021</v>
      </c>
      <c r="C1284" s="788" t="s">
        <v>77</v>
      </c>
      <c r="D1284" s="777"/>
      <c r="E1284" s="777"/>
      <c r="F1284" s="781"/>
      <c r="G1284" s="777" t="s">
        <v>10</v>
      </c>
      <c r="H1284" s="795">
        <v>24871666.217533175</v>
      </c>
      <c r="I1284" s="777" t="s">
        <v>66</v>
      </c>
      <c r="J1284" s="777">
        <v>353902.27704800002</v>
      </c>
      <c r="K1284" s="777"/>
      <c r="L1284" s="777"/>
    </row>
    <row r="1285" spans="1:12" ht="15" x14ac:dyDescent="0.4">
      <c r="A1285" s="787" t="s">
        <v>1467</v>
      </c>
      <c r="B1285" s="144">
        <v>2021</v>
      </c>
      <c r="C1285" s="788" t="s">
        <v>78</v>
      </c>
      <c r="D1285" s="777"/>
      <c r="E1285" s="796"/>
      <c r="F1285" s="781"/>
      <c r="G1285" s="777" t="s">
        <v>10</v>
      </c>
      <c r="H1285" s="795"/>
      <c r="I1285" s="777"/>
      <c r="J1285" s="777"/>
      <c r="K1285" s="777"/>
      <c r="L1285" s="777"/>
    </row>
    <row r="1286" spans="1:12" ht="15" x14ac:dyDescent="0.4">
      <c r="A1286" s="787" t="s">
        <v>1467</v>
      </c>
      <c r="B1286" s="144">
        <v>2021</v>
      </c>
      <c r="C1286" s="788" t="s">
        <v>79</v>
      </c>
      <c r="D1286" s="777"/>
      <c r="E1286" s="796"/>
      <c r="F1286" s="781"/>
      <c r="G1286" s="777" t="s">
        <v>10</v>
      </c>
      <c r="H1286" s="795">
        <v>-826993.370307495</v>
      </c>
      <c r="I1286" s="777"/>
      <c r="J1286" s="777">
        <v>12003.736164682199</v>
      </c>
      <c r="K1286" s="777"/>
      <c r="L1286" s="777"/>
    </row>
    <row r="1287" spans="1:12" ht="15" x14ac:dyDescent="0.4">
      <c r="A1287" s="787" t="s">
        <v>1467</v>
      </c>
      <c r="B1287" s="144">
        <v>2021</v>
      </c>
      <c r="C1287" s="788" t="s">
        <v>80</v>
      </c>
      <c r="D1287" s="777"/>
      <c r="E1287" s="796"/>
      <c r="F1287" s="781"/>
      <c r="G1287" s="777" t="s">
        <v>10</v>
      </c>
      <c r="H1287" s="795"/>
      <c r="I1287" s="777"/>
      <c r="J1287" s="777"/>
      <c r="K1287" s="777"/>
      <c r="L1287" s="777"/>
    </row>
    <row r="1288" spans="1:12" ht="15" x14ac:dyDescent="0.4">
      <c r="A1288" s="787" t="s">
        <v>1467</v>
      </c>
      <c r="B1288" s="144">
        <v>2021</v>
      </c>
      <c r="C1288" s="788" t="s">
        <v>81</v>
      </c>
      <c r="D1288" s="777"/>
      <c r="E1288" s="796"/>
      <c r="F1288" s="781"/>
      <c r="G1288" s="777" t="s">
        <v>10</v>
      </c>
      <c r="H1288" s="795">
        <v>617739.64363002405</v>
      </c>
      <c r="I1288" s="777"/>
      <c r="J1288" s="777">
        <v>35865.746773000006</v>
      </c>
      <c r="K1288" s="777"/>
      <c r="L1288" s="777"/>
    </row>
    <row r="1289" spans="1:12" ht="15" x14ac:dyDescent="0.4">
      <c r="A1289" s="787" t="s">
        <v>1467</v>
      </c>
      <c r="B1289" s="144">
        <v>2021</v>
      </c>
      <c r="C1289" s="788" t="s">
        <v>68</v>
      </c>
      <c r="D1289" s="777"/>
      <c r="E1289" s="793"/>
      <c r="F1289" s="781"/>
      <c r="G1289" s="777" t="s">
        <v>11</v>
      </c>
      <c r="H1289" s="794"/>
      <c r="I1289" s="777"/>
      <c r="J1289" s="777"/>
      <c r="K1289" s="777"/>
      <c r="L1289" s="777"/>
    </row>
    <row r="1290" spans="1:12" ht="15" x14ac:dyDescent="0.4">
      <c r="A1290" s="787" t="s">
        <v>1467</v>
      </c>
      <c r="B1290" s="144">
        <v>2021</v>
      </c>
      <c r="C1290" s="788" t="s">
        <v>69</v>
      </c>
      <c r="D1290" s="777"/>
      <c r="E1290" s="793"/>
      <c r="F1290" s="781"/>
      <c r="G1290" s="777" t="s">
        <v>11</v>
      </c>
      <c r="H1290" s="794">
        <v>14749425742</v>
      </c>
      <c r="I1290" s="777"/>
      <c r="J1290" s="777"/>
      <c r="K1290" s="777"/>
      <c r="L1290" s="777"/>
    </row>
    <row r="1291" spans="1:12" ht="15" x14ac:dyDescent="0.4">
      <c r="A1291" s="787" t="s">
        <v>1467</v>
      </c>
      <c r="B1291" s="144">
        <v>2021</v>
      </c>
      <c r="C1291" s="788" t="s">
        <v>70</v>
      </c>
      <c r="D1291" s="777"/>
      <c r="E1291" s="793"/>
      <c r="F1291" s="781"/>
      <c r="G1291" s="777" t="s">
        <v>11</v>
      </c>
      <c r="H1291" s="794"/>
      <c r="I1291" s="777"/>
      <c r="J1291" s="777"/>
      <c r="K1291" s="777"/>
      <c r="L1291" s="777"/>
    </row>
    <row r="1292" spans="1:12" ht="15" x14ac:dyDescent="0.4">
      <c r="A1292" s="787" t="s">
        <v>1467</v>
      </c>
      <c r="B1292" s="144">
        <v>2021</v>
      </c>
      <c r="C1292" s="788" t="s">
        <v>71</v>
      </c>
      <c r="D1292" s="777"/>
      <c r="E1292" s="793"/>
      <c r="F1292" s="781"/>
      <c r="G1292" s="777" t="s">
        <v>11</v>
      </c>
      <c r="H1292" s="794">
        <v>13408884537</v>
      </c>
      <c r="I1292" s="777"/>
      <c r="J1292" s="777"/>
      <c r="K1292" s="777"/>
      <c r="L1292" s="777"/>
    </row>
    <row r="1293" spans="1:12" ht="15" x14ac:dyDescent="0.4">
      <c r="A1293" s="787" t="s">
        <v>1467</v>
      </c>
      <c r="B1293" s="144">
        <v>2021</v>
      </c>
      <c r="C1293" s="788" t="s">
        <v>72</v>
      </c>
      <c r="D1293" s="777"/>
      <c r="E1293" s="793"/>
      <c r="F1293" s="781"/>
      <c r="G1293" s="777" t="s">
        <v>11</v>
      </c>
      <c r="H1293" s="794"/>
      <c r="I1293" s="777"/>
      <c r="J1293" s="777"/>
      <c r="K1293" s="777"/>
      <c r="L1293" s="777"/>
    </row>
    <row r="1294" spans="1:12" ht="15" x14ac:dyDescent="0.4">
      <c r="A1294" s="787" t="s">
        <v>1467</v>
      </c>
      <c r="B1294" s="144">
        <v>2021</v>
      </c>
      <c r="C1294" s="788" t="s">
        <v>73</v>
      </c>
      <c r="D1294" s="777"/>
      <c r="E1294" s="793"/>
      <c r="F1294" s="781"/>
      <c r="G1294" s="777" t="s">
        <v>11</v>
      </c>
      <c r="H1294" s="794"/>
      <c r="I1294" s="777"/>
      <c r="J1294" s="777"/>
      <c r="K1294" s="777"/>
      <c r="L1294" s="777"/>
    </row>
    <row r="1295" spans="1:12" ht="15" x14ac:dyDescent="0.4">
      <c r="A1295" s="787" t="s">
        <v>1467</v>
      </c>
      <c r="B1295" s="144">
        <v>2021</v>
      </c>
      <c r="C1295" s="788" t="s">
        <v>74</v>
      </c>
      <c r="D1295" s="777"/>
      <c r="E1295" s="793"/>
      <c r="F1295" s="781"/>
      <c r="G1295" s="777" t="s">
        <v>11</v>
      </c>
      <c r="H1295" s="794"/>
      <c r="I1295" s="777"/>
      <c r="J1295" s="777"/>
      <c r="K1295" s="777"/>
      <c r="L1295" s="777"/>
    </row>
    <row r="1296" spans="1:12" ht="15" x14ac:dyDescent="0.4">
      <c r="A1296" s="787" t="s">
        <v>1467</v>
      </c>
      <c r="B1296" s="144">
        <v>2021</v>
      </c>
      <c r="C1296" s="788" t="s">
        <v>75</v>
      </c>
      <c r="D1296" s="777"/>
      <c r="E1296" s="793"/>
      <c r="F1296" s="781"/>
      <c r="G1296" s="777" t="s">
        <v>11</v>
      </c>
      <c r="H1296" s="794"/>
      <c r="I1296" s="777"/>
      <c r="J1296" s="777"/>
      <c r="K1296" s="777"/>
      <c r="L1296" s="777"/>
    </row>
    <row r="1297" spans="1:12" ht="15" x14ac:dyDescent="0.4">
      <c r="A1297" s="787" t="s">
        <v>1467</v>
      </c>
      <c r="B1297" s="144">
        <v>2021</v>
      </c>
      <c r="C1297" s="788" t="s">
        <v>76</v>
      </c>
      <c r="D1297" s="777"/>
      <c r="E1297" s="793"/>
      <c r="F1297" s="781"/>
      <c r="G1297" s="777" t="s">
        <v>11</v>
      </c>
      <c r="H1297" s="794"/>
      <c r="I1297" s="777"/>
      <c r="J1297" s="777"/>
      <c r="K1297" s="777"/>
      <c r="L1297" s="777"/>
    </row>
    <row r="1298" spans="1:12" ht="15" x14ac:dyDescent="0.4">
      <c r="A1298" s="787" t="s">
        <v>1467</v>
      </c>
      <c r="B1298" s="144">
        <v>2021</v>
      </c>
      <c r="C1298" s="788" t="s">
        <v>77</v>
      </c>
      <c r="D1298" s="777"/>
      <c r="E1298" s="793"/>
      <c r="F1298" s="781"/>
      <c r="G1298" s="777" t="s">
        <v>11</v>
      </c>
      <c r="H1298" s="794"/>
      <c r="I1298" s="777"/>
      <c r="J1298" s="777"/>
      <c r="K1298" s="777"/>
      <c r="L1298" s="777"/>
    </row>
    <row r="1299" spans="1:12" ht="15" x14ac:dyDescent="0.4">
      <c r="A1299" s="787" t="s">
        <v>1467</v>
      </c>
      <c r="B1299" s="144">
        <v>2021</v>
      </c>
      <c r="C1299" s="788" t="s">
        <v>78</v>
      </c>
      <c r="D1299" s="777"/>
      <c r="E1299" s="793"/>
      <c r="F1299" s="781"/>
      <c r="G1299" s="777" t="s">
        <v>11</v>
      </c>
      <c r="H1299" s="794"/>
      <c r="I1299" s="777"/>
      <c r="J1299" s="777"/>
      <c r="K1299" s="777"/>
      <c r="L1299" s="777"/>
    </row>
    <row r="1300" spans="1:12" ht="15" x14ac:dyDescent="0.4">
      <c r="A1300" s="787" t="s">
        <v>1467</v>
      </c>
      <c r="B1300" s="144">
        <v>2021</v>
      </c>
      <c r="C1300" s="788" t="s">
        <v>79</v>
      </c>
      <c r="D1300" s="777"/>
      <c r="E1300" s="793"/>
      <c r="F1300" s="781"/>
      <c r="G1300" s="777" t="s">
        <v>11</v>
      </c>
      <c r="H1300" s="794"/>
      <c r="I1300" s="777"/>
      <c r="J1300" s="777"/>
      <c r="K1300" s="777"/>
      <c r="L1300" s="777"/>
    </row>
    <row r="1301" spans="1:12" ht="15" x14ac:dyDescent="0.4">
      <c r="A1301" s="787" t="s">
        <v>1467</v>
      </c>
      <c r="B1301" s="144">
        <v>2021</v>
      </c>
      <c r="C1301" s="788" t="s">
        <v>80</v>
      </c>
      <c r="D1301" s="777"/>
      <c r="E1301" s="793"/>
      <c r="F1301" s="781"/>
      <c r="G1301" s="777" t="s">
        <v>11</v>
      </c>
      <c r="H1301" s="794"/>
      <c r="I1301" s="777"/>
      <c r="J1301" s="777"/>
      <c r="K1301" s="777"/>
      <c r="L1301" s="777"/>
    </row>
    <row r="1302" spans="1:12" ht="15" x14ac:dyDescent="0.4">
      <c r="A1302" s="787" t="s">
        <v>1467</v>
      </c>
      <c r="B1302" s="144">
        <v>2021</v>
      </c>
      <c r="C1302" s="788" t="s">
        <v>82</v>
      </c>
      <c r="D1302" s="777"/>
      <c r="E1302" s="793"/>
      <c r="F1302" s="781"/>
      <c r="G1302" s="777" t="s">
        <v>11</v>
      </c>
      <c r="H1302" s="794"/>
      <c r="I1302" s="777"/>
      <c r="J1302" s="777"/>
      <c r="K1302" s="777"/>
      <c r="L1302" s="777"/>
    </row>
    <row r="1303" spans="1:12" ht="15" x14ac:dyDescent="0.4">
      <c r="A1303" s="787" t="s">
        <v>1467</v>
      </c>
      <c r="B1303" s="144">
        <v>2021</v>
      </c>
      <c r="C1303" s="788"/>
      <c r="D1303" s="777"/>
      <c r="E1303" s="777"/>
      <c r="F1303" s="781"/>
      <c r="G1303" s="797"/>
      <c r="H1303" s="789"/>
      <c r="I1303" s="803"/>
      <c r="J1303" s="803"/>
      <c r="K1303" s="803"/>
      <c r="L1303" s="803"/>
    </row>
    <row r="1304" spans="1:12" ht="15" x14ac:dyDescent="0.4">
      <c r="A1304" s="787" t="s">
        <v>641</v>
      </c>
      <c r="B1304" s="144">
        <v>2021</v>
      </c>
      <c r="C1304" s="788" t="s">
        <v>68</v>
      </c>
      <c r="D1304" s="777"/>
      <c r="E1304" s="777"/>
      <c r="F1304" s="777"/>
      <c r="G1304" s="777" t="s">
        <v>10</v>
      </c>
      <c r="H1304" s="795">
        <v>0</v>
      </c>
      <c r="I1304" s="777"/>
      <c r="J1304" s="777"/>
      <c r="K1304" s="777"/>
      <c r="L1304" s="777"/>
    </row>
    <row r="1305" spans="1:12" ht="15" x14ac:dyDescent="0.4">
      <c r="A1305" s="787" t="s">
        <v>641</v>
      </c>
      <c r="B1305" s="144">
        <v>2021</v>
      </c>
      <c r="C1305" s="788" t="s">
        <v>69</v>
      </c>
      <c r="D1305" s="777"/>
      <c r="E1305" s="777"/>
      <c r="F1305" s="777"/>
      <c r="G1305" s="777" t="s">
        <v>10</v>
      </c>
      <c r="H1305" s="795"/>
      <c r="I1305" s="777"/>
      <c r="J1305" s="777"/>
      <c r="K1305" s="777"/>
      <c r="L1305" s="777"/>
    </row>
    <row r="1306" spans="1:12" ht="15" x14ac:dyDescent="0.4">
      <c r="A1306" s="787" t="s">
        <v>641</v>
      </c>
      <c r="B1306" s="144">
        <v>2021</v>
      </c>
      <c r="C1306" s="788" t="s">
        <v>70</v>
      </c>
      <c r="D1306" s="777"/>
      <c r="E1306" s="777"/>
      <c r="F1306" s="777"/>
      <c r="G1306" s="777" t="s">
        <v>10</v>
      </c>
      <c r="H1306" s="795"/>
      <c r="I1306" s="777"/>
      <c r="J1306" s="777"/>
      <c r="K1306" s="777"/>
      <c r="L1306" s="777"/>
    </row>
    <row r="1307" spans="1:12" ht="15" x14ac:dyDescent="0.4">
      <c r="A1307" s="787" t="s">
        <v>641</v>
      </c>
      <c r="B1307" s="144">
        <v>2021</v>
      </c>
      <c r="C1307" s="788" t="s">
        <v>71</v>
      </c>
      <c r="D1307" s="777"/>
      <c r="E1307" s="777"/>
      <c r="F1307" s="777"/>
      <c r="G1307" s="777" t="s">
        <v>10</v>
      </c>
      <c r="H1307" s="795"/>
      <c r="I1307" s="777"/>
      <c r="J1307" s="777"/>
      <c r="K1307" s="777"/>
      <c r="L1307" s="777"/>
    </row>
    <row r="1308" spans="1:12" ht="15" x14ac:dyDescent="0.4">
      <c r="A1308" s="787" t="s">
        <v>641</v>
      </c>
      <c r="B1308" s="144">
        <v>2021</v>
      </c>
      <c r="C1308" s="788" t="s">
        <v>72</v>
      </c>
      <c r="D1308" s="777"/>
      <c r="E1308" s="777"/>
      <c r="F1308" s="777"/>
      <c r="G1308" s="777" t="s">
        <v>10</v>
      </c>
      <c r="H1308" s="795"/>
      <c r="I1308" s="777"/>
      <c r="J1308" s="777"/>
      <c r="K1308" s="777"/>
      <c r="L1308" s="777"/>
    </row>
    <row r="1309" spans="1:12" ht="15" x14ac:dyDescent="0.4">
      <c r="A1309" s="787" t="s">
        <v>641</v>
      </c>
      <c r="B1309" s="144">
        <v>2021</v>
      </c>
      <c r="C1309" s="788" t="s">
        <v>73</v>
      </c>
      <c r="D1309" s="777"/>
      <c r="E1309" s="777"/>
      <c r="F1309" s="777"/>
      <c r="G1309" s="777" t="s">
        <v>10</v>
      </c>
      <c r="H1309" s="795"/>
      <c r="I1309" s="777"/>
      <c r="J1309" s="777"/>
      <c r="K1309" s="777"/>
      <c r="L1309" s="777"/>
    </row>
    <row r="1310" spans="1:12" ht="15" x14ac:dyDescent="0.4">
      <c r="A1310" s="787" t="s">
        <v>641</v>
      </c>
      <c r="B1310" s="144">
        <v>2021</v>
      </c>
      <c r="C1310" s="788" t="s">
        <v>74</v>
      </c>
      <c r="D1310" s="777"/>
      <c r="E1310" s="777"/>
      <c r="F1310" s="777"/>
      <c r="G1310" s="777" t="s">
        <v>10</v>
      </c>
      <c r="H1310" s="795">
        <v>0</v>
      </c>
      <c r="I1310" s="777"/>
      <c r="J1310" s="777"/>
      <c r="K1310" s="777"/>
      <c r="L1310" s="777"/>
    </row>
    <row r="1311" spans="1:12" ht="15" x14ac:dyDescent="0.4">
      <c r="A1311" s="787" t="s">
        <v>641</v>
      </c>
      <c r="B1311" s="144">
        <v>2021</v>
      </c>
      <c r="C1311" s="788" t="s">
        <v>75</v>
      </c>
      <c r="D1311" s="777"/>
      <c r="E1311" s="777"/>
      <c r="F1311" s="777"/>
      <c r="G1311" s="777" t="s">
        <v>10</v>
      </c>
      <c r="H1311" s="795">
        <v>0</v>
      </c>
      <c r="I1311" s="777"/>
      <c r="J1311" s="777"/>
      <c r="K1311" s="777"/>
      <c r="L1311" s="777"/>
    </row>
    <row r="1312" spans="1:12" ht="15" x14ac:dyDescent="0.4">
      <c r="A1312" s="787" t="s">
        <v>641</v>
      </c>
      <c r="B1312" s="144">
        <v>2021</v>
      </c>
      <c r="C1312" s="788" t="s">
        <v>76</v>
      </c>
      <c r="D1312" s="777"/>
      <c r="E1312" s="777"/>
      <c r="F1312" s="777"/>
      <c r="G1312" s="777" t="s">
        <v>10</v>
      </c>
      <c r="H1312" s="795"/>
      <c r="I1312" s="777"/>
      <c r="J1312" s="777"/>
      <c r="K1312" s="777"/>
      <c r="L1312" s="777"/>
    </row>
    <row r="1313" spans="1:12" ht="15" x14ac:dyDescent="0.4">
      <c r="A1313" s="787" t="s">
        <v>641</v>
      </c>
      <c r="B1313" s="144">
        <v>2021</v>
      </c>
      <c r="C1313" s="788" t="s">
        <v>77</v>
      </c>
      <c r="D1313" s="777"/>
      <c r="E1313" s="777"/>
      <c r="F1313" s="781"/>
      <c r="G1313" s="777" t="s">
        <v>10</v>
      </c>
      <c r="H1313" s="795">
        <v>3329881.3174337889</v>
      </c>
      <c r="I1313" s="777" t="s">
        <v>66</v>
      </c>
      <c r="J1313" s="777">
        <v>49270.247808472035</v>
      </c>
      <c r="K1313" s="777"/>
      <c r="L1313" s="777"/>
    </row>
    <row r="1314" spans="1:12" ht="15" x14ac:dyDescent="0.4">
      <c r="A1314" s="787" t="s">
        <v>641</v>
      </c>
      <c r="B1314" s="144">
        <v>2021</v>
      </c>
      <c r="C1314" s="788" t="s">
        <v>78</v>
      </c>
      <c r="D1314" s="777"/>
      <c r="E1314" s="796"/>
      <c r="F1314" s="781"/>
      <c r="G1314" s="777" t="s">
        <v>10</v>
      </c>
      <c r="H1314" s="795"/>
      <c r="I1314" s="777"/>
      <c r="J1314" s="777"/>
      <c r="K1314" s="777"/>
      <c r="L1314" s="777"/>
    </row>
    <row r="1315" spans="1:12" ht="15" x14ac:dyDescent="0.4">
      <c r="A1315" s="787" t="s">
        <v>641</v>
      </c>
      <c r="B1315" s="144">
        <v>2021</v>
      </c>
      <c r="C1315" s="788" t="s">
        <v>79</v>
      </c>
      <c r="D1315" s="777"/>
      <c r="E1315" s="796"/>
      <c r="F1315" s="781"/>
      <c r="G1315" s="777" t="s">
        <v>10</v>
      </c>
      <c r="H1315" s="795">
        <v>1054411.0749276907</v>
      </c>
      <c r="I1315" s="777"/>
      <c r="J1315" s="777">
        <v>15160.150591528043</v>
      </c>
      <c r="K1315" s="777"/>
      <c r="L1315" s="777"/>
    </row>
    <row r="1316" spans="1:12" ht="15" x14ac:dyDescent="0.4">
      <c r="A1316" s="787" t="s">
        <v>641</v>
      </c>
      <c r="B1316" s="144">
        <v>2021</v>
      </c>
      <c r="C1316" s="788" t="s">
        <v>80</v>
      </c>
      <c r="D1316" s="777"/>
      <c r="E1316" s="796"/>
      <c r="F1316" s="781"/>
      <c r="G1316" s="777" t="s">
        <v>10</v>
      </c>
      <c r="H1316" s="795"/>
      <c r="I1316" s="777"/>
      <c r="J1316" s="777"/>
      <c r="K1316" s="777"/>
      <c r="L1316" s="777"/>
    </row>
    <row r="1317" spans="1:12" ht="15" x14ac:dyDescent="0.4">
      <c r="A1317" s="787" t="s">
        <v>641</v>
      </c>
      <c r="B1317" s="144">
        <v>2021</v>
      </c>
      <c r="C1317" s="788" t="s">
        <v>81</v>
      </c>
      <c r="D1317" s="777"/>
      <c r="E1317" s="796"/>
      <c r="F1317" s="781"/>
      <c r="G1317" s="777" t="s">
        <v>10</v>
      </c>
      <c r="H1317" s="795">
        <v>263601.64842435595</v>
      </c>
      <c r="I1317" s="777"/>
      <c r="J1317" s="777">
        <v>15160.086161129599</v>
      </c>
      <c r="K1317" s="777"/>
      <c r="L1317" s="777"/>
    </row>
    <row r="1318" spans="1:12" ht="15" x14ac:dyDescent="0.4">
      <c r="A1318" s="787" t="s">
        <v>641</v>
      </c>
      <c r="B1318" s="144">
        <v>2021</v>
      </c>
      <c r="C1318" s="788" t="s">
        <v>68</v>
      </c>
      <c r="D1318" s="777"/>
      <c r="E1318" s="793"/>
      <c r="F1318" s="781"/>
      <c r="G1318" s="777" t="s">
        <v>11</v>
      </c>
      <c r="H1318" s="794"/>
      <c r="I1318" s="777"/>
      <c r="J1318" s="777"/>
      <c r="K1318" s="777"/>
      <c r="L1318" s="777"/>
    </row>
    <row r="1319" spans="1:12" ht="15" x14ac:dyDescent="0.4">
      <c r="A1319" s="787" t="s">
        <v>641</v>
      </c>
      <c r="B1319" s="144">
        <v>2021</v>
      </c>
      <c r="C1319" s="788" t="s">
        <v>69</v>
      </c>
      <c r="D1319" s="777"/>
      <c r="E1319" s="793"/>
      <c r="F1319" s="781"/>
      <c r="G1319" s="777" t="s">
        <v>11</v>
      </c>
      <c r="H1319" s="794">
        <v>27213869854</v>
      </c>
      <c r="I1319" s="777"/>
      <c r="J1319" s="777"/>
      <c r="K1319" s="777"/>
      <c r="L1319" s="777"/>
    </row>
    <row r="1320" spans="1:12" ht="15" x14ac:dyDescent="0.4">
      <c r="A1320" s="787" t="s">
        <v>641</v>
      </c>
      <c r="B1320" s="144">
        <v>2021</v>
      </c>
      <c r="C1320" s="788" t="s">
        <v>70</v>
      </c>
      <c r="D1320" s="777"/>
      <c r="E1320" s="793"/>
      <c r="F1320" s="781"/>
      <c r="G1320" s="777" t="s">
        <v>11</v>
      </c>
      <c r="H1320" s="794"/>
      <c r="I1320" s="777"/>
      <c r="J1320" s="777"/>
      <c r="K1320" s="777"/>
      <c r="L1320" s="777"/>
    </row>
    <row r="1321" spans="1:12" ht="15" x14ac:dyDescent="0.4">
      <c r="A1321" s="787" t="s">
        <v>641</v>
      </c>
      <c r="B1321" s="144">
        <v>2021</v>
      </c>
      <c r="C1321" s="788" t="s">
        <v>71</v>
      </c>
      <c r="D1321" s="777"/>
      <c r="E1321" s="793"/>
      <c r="F1321" s="781"/>
      <c r="G1321" s="777" t="s">
        <v>11</v>
      </c>
      <c r="H1321" s="794">
        <v>11549244760</v>
      </c>
      <c r="I1321" s="777"/>
      <c r="J1321" s="777"/>
      <c r="K1321" s="777"/>
      <c r="L1321" s="777"/>
    </row>
    <row r="1322" spans="1:12" ht="15" x14ac:dyDescent="0.4">
      <c r="A1322" s="787" t="s">
        <v>641</v>
      </c>
      <c r="B1322" s="144">
        <v>2021</v>
      </c>
      <c r="C1322" s="788" t="s">
        <v>72</v>
      </c>
      <c r="D1322" s="777"/>
      <c r="E1322" s="793"/>
      <c r="F1322" s="781"/>
      <c r="G1322" s="777" t="s">
        <v>11</v>
      </c>
      <c r="H1322" s="794">
        <v>332086954</v>
      </c>
      <c r="I1322" s="777"/>
      <c r="J1322" s="777"/>
      <c r="K1322" s="777"/>
      <c r="L1322" s="777"/>
    </row>
    <row r="1323" spans="1:12" ht="15" x14ac:dyDescent="0.4">
      <c r="A1323" s="787" t="s">
        <v>641</v>
      </c>
      <c r="B1323" s="144">
        <v>2021</v>
      </c>
      <c r="C1323" s="788" t="s">
        <v>73</v>
      </c>
      <c r="D1323" s="777"/>
      <c r="E1323" s="793"/>
      <c r="F1323" s="781"/>
      <c r="G1323" s="777" t="s">
        <v>11</v>
      </c>
      <c r="H1323" s="794"/>
      <c r="I1323" s="777"/>
      <c r="J1323" s="777"/>
      <c r="K1323" s="777"/>
      <c r="L1323" s="777"/>
    </row>
    <row r="1324" spans="1:12" ht="15" x14ac:dyDescent="0.4">
      <c r="A1324" s="787" t="s">
        <v>641</v>
      </c>
      <c r="B1324" s="144">
        <v>2021</v>
      </c>
      <c r="C1324" s="788" t="s">
        <v>74</v>
      </c>
      <c r="D1324" s="777"/>
      <c r="E1324" s="793"/>
      <c r="F1324" s="781"/>
      <c r="G1324" s="777" t="s">
        <v>11</v>
      </c>
      <c r="H1324" s="794"/>
      <c r="I1324" s="777"/>
      <c r="J1324" s="777"/>
      <c r="K1324" s="777"/>
      <c r="L1324" s="777"/>
    </row>
    <row r="1325" spans="1:12" ht="15" x14ac:dyDescent="0.4">
      <c r="A1325" s="787" t="s">
        <v>641</v>
      </c>
      <c r="B1325" s="144">
        <v>2021</v>
      </c>
      <c r="C1325" s="788" t="s">
        <v>75</v>
      </c>
      <c r="D1325" s="777"/>
      <c r="E1325" s="793"/>
      <c r="F1325" s="781"/>
      <c r="G1325" s="777" t="s">
        <v>11</v>
      </c>
      <c r="H1325" s="794"/>
      <c r="I1325" s="777"/>
      <c r="J1325" s="777"/>
      <c r="K1325" s="777"/>
      <c r="L1325" s="777"/>
    </row>
    <row r="1326" spans="1:12" ht="15" x14ac:dyDescent="0.4">
      <c r="A1326" s="787" t="s">
        <v>641</v>
      </c>
      <c r="B1326" s="144">
        <v>2021</v>
      </c>
      <c r="C1326" s="788" t="s">
        <v>76</v>
      </c>
      <c r="D1326" s="777"/>
      <c r="E1326" s="793"/>
      <c r="F1326" s="781"/>
      <c r="G1326" s="777" t="s">
        <v>11</v>
      </c>
      <c r="H1326" s="794"/>
      <c r="I1326" s="777"/>
      <c r="J1326" s="777"/>
      <c r="K1326" s="777"/>
      <c r="L1326" s="777"/>
    </row>
    <row r="1327" spans="1:12" ht="15" x14ac:dyDescent="0.4">
      <c r="A1327" s="787" t="s">
        <v>641</v>
      </c>
      <c r="B1327" s="144">
        <v>2021</v>
      </c>
      <c r="C1327" s="788" t="s">
        <v>77</v>
      </c>
      <c r="D1327" s="777"/>
      <c r="E1327" s="793"/>
      <c r="F1327" s="781"/>
      <c r="G1327" s="777" t="s">
        <v>11</v>
      </c>
      <c r="H1327" s="794"/>
      <c r="I1327" s="777"/>
      <c r="J1327" s="777"/>
      <c r="K1327" s="777"/>
      <c r="L1327" s="777"/>
    </row>
    <row r="1328" spans="1:12" ht="15" x14ac:dyDescent="0.4">
      <c r="A1328" s="787" t="s">
        <v>641</v>
      </c>
      <c r="B1328" s="144">
        <v>2021</v>
      </c>
      <c r="C1328" s="788" t="s">
        <v>78</v>
      </c>
      <c r="D1328" s="777"/>
      <c r="E1328" s="793"/>
      <c r="F1328" s="781"/>
      <c r="G1328" s="777" t="s">
        <v>11</v>
      </c>
      <c r="H1328" s="794"/>
      <c r="I1328" s="777"/>
      <c r="J1328" s="777"/>
      <c r="K1328" s="777"/>
      <c r="L1328" s="777"/>
    </row>
    <row r="1329" spans="1:12" ht="15" x14ac:dyDescent="0.4">
      <c r="A1329" s="787" t="s">
        <v>641</v>
      </c>
      <c r="B1329" s="144">
        <v>2021</v>
      </c>
      <c r="C1329" s="788" t="s">
        <v>79</v>
      </c>
      <c r="D1329" s="777"/>
      <c r="E1329" s="793"/>
      <c r="F1329" s="781"/>
      <c r="G1329" s="777" t="s">
        <v>11</v>
      </c>
      <c r="H1329" s="794"/>
      <c r="I1329" s="777"/>
      <c r="J1329" s="777"/>
      <c r="K1329" s="777"/>
      <c r="L1329" s="777"/>
    </row>
    <row r="1330" spans="1:12" ht="15" x14ac:dyDescent="0.4">
      <c r="A1330" s="787" t="s">
        <v>641</v>
      </c>
      <c r="B1330" s="144">
        <v>2021</v>
      </c>
      <c r="C1330" s="788" t="s">
        <v>80</v>
      </c>
      <c r="D1330" s="777"/>
      <c r="E1330" s="793"/>
      <c r="F1330" s="781"/>
      <c r="G1330" s="777" t="s">
        <v>11</v>
      </c>
      <c r="H1330" s="794"/>
      <c r="I1330" s="777"/>
      <c r="J1330" s="777"/>
      <c r="K1330" s="777"/>
      <c r="L1330" s="777"/>
    </row>
    <row r="1331" spans="1:12" ht="15" x14ac:dyDescent="0.4">
      <c r="A1331" s="787" t="s">
        <v>641</v>
      </c>
      <c r="B1331" s="144">
        <v>2021</v>
      </c>
      <c r="C1331" s="788" t="s">
        <v>82</v>
      </c>
      <c r="D1331" s="777"/>
      <c r="E1331" s="793"/>
      <c r="F1331" s="781"/>
      <c r="G1331" s="777" t="s">
        <v>11</v>
      </c>
      <c r="H1331" s="794"/>
      <c r="I1331" s="777"/>
      <c r="J1331" s="777"/>
      <c r="K1331" s="777"/>
      <c r="L1331" s="777"/>
    </row>
    <row r="1332" spans="1:12" ht="15" x14ac:dyDescent="0.4">
      <c r="A1332" s="787" t="s">
        <v>641</v>
      </c>
      <c r="B1332" s="144">
        <v>2021</v>
      </c>
      <c r="C1332" s="788"/>
      <c r="D1332" s="777"/>
      <c r="E1332" s="792"/>
      <c r="F1332" s="781"/>
      <c r="G1332" s="797"/>
      <c r="H1332" s="789"/>
      <c r="I1332" s="803"/>
      <c r="J1332" s="803"/>
      <c r="K1332" s="803"/>
      <c r="L1332" s="803"/>
    </row>
    <row r="1333" spans="1:12" ht="15" x14ac:dyDescent="0.4">
      <c r="A1333" s="787" t="s">
        <v>733</v>
      </c>
      <c r="B1333" s="144">
        <v>2021</v>
      </c>
      <c r="C1333" s="788" t="s">
        <v>68</v>
      </c>
      <c r="D1333" s="777"/>
      <c r="E1333" s="777"/>
      <c r="F1333" s="777"/>
      <c r="G1333" s="777" t="s">
        <v>10</v>
      </c>
      <c r="H1333" s="795"/>
      <c r="I1333" s="777"/>
      <c r="J1333" s="777"/>
      <c r="K1333" s="777"/>
      <c r="L1333" s="777"/>
    </row>
    <row r="1334" spans="1:12" ht="15" x14ac:dyDescent="0.4">
      <c r="A1334" s="787" t="s">
        <v>733</v>
      </c>
      <c r="B1334" s="144">
        <v>2021</v>
      </c>
      <c r="C1334" s="788" t="s">
        <v>69</v>
      </c>
      <c r="D1334" s="777"/>
      <c r="E1334" s="777"/>
      <c r="F1334" s="777"/>
      <c r="G1334" s="777" t="s">
        <v>10</v>
      </c>
      <c r="H1334" s="795"/>
      <c r="I1334" s="777"/>
      <c r="J1334" s="777"/>
      <c r="K1334" s="777"/>
      <c r="L1334" s="777"/>
    </row>
    <row r="1335" spans="1:12" ht="15" x14ac:dyDescent="0.4">
      <c r="A1335" s="787" t="s">
        <v>733</v>
      </c>
      <c r="B1335" s="144">
        <v>2021</v>
      </c>
      <c r="C1335" s="788" t="s">
        <v>70</v>
      </c>
      <c r="D1335" s="777"/>
      <c r="E1335" s="777"/>
      <c r="F1335" s="777"/>
      <c r="G1335" s="777" t="s">
        <v>10</v>
      </c>
      <c r="H1335" s="795"/>
      <c r="I1335" s="777"/>
      <c r="J1335" s="777"/>
      <c r="K1335" s="777"/>
      <c r="L1335" s="777"/>
    </row>
    <row r="1336" spans="1:12" ht="15" x14ac:dyDescent="0.4">
      <c r="A1336" s="787" t="s">
        <v>733</v>
      </c>
      <c r="B1336" s="144">
        <v>2021</v>
      </c>
      <c r="C1336" s="788" t="s">
        <v>71</v>
      </c>
      <c r="D1336" s="777"/>
      <c r="E1336" s="777"/>
      <c r="F1336" s="777"/>
      <c r="G1336" s="777" t="s">
        <v>10</v>
      </c>
      <c r="H1336" s="795"/>
      <c r="I1336" s="777"/>
      <c r="J1336" s="777"/>
      <c r="K1336" s="777"/>
      <c r="L1336" s="777"/>
    </row>
    <row r="1337" spans="1:12" ht="15" x14ac:dyDescent="0.4">
      <c r="A1337" s="787" t="s">
        <v>733</v>
      </c>
      <c r="B1337" s="144">
        <v>2021</v>
      </c>
      <c r="C1337" s="788" t="s">
        <v>72</v>
      </c>
      <c r="D1337" s="777"/>
      <c r="E1337" s="777"/>
      <c r="F1337" s="777"/>
      <c r="G1337" s="777" t="s">
        <v>10</v>
      </c>
      <c r="H1337" s="795"/>
      <c r="I1337" s="777"/>
      <c r="J1337" s="777"/>
      <c r="K1337" s="777"/>
      <c r="L1337" s="777"/>
    </row>
    <row r="1338" spans="1:12" ht="15" x14ac:dyDescent="0.4">
      <c r="A1338" s="787" t="s">
        <v>733</v>
      </c>
      <c r="B1338" s="144">
        <v>2021</v>
      </c>
      <c r="C1338" s="788" t="s">
        <v>73</v>
      </c>
      <c r="D1338" s="777"/>
      <c r="E1338" s="777"/>
      <c r="F1338" s="777"/>
      <c r="G1338" s="777" t="s">
        <v>10</v>
      </c>
      <c r="H1338" s="795"/>
      <c r="I1338" s="777"/>
      <c r="J1338" s="777"/>
      <c r="K1338" s="777"/>
      <c r="L1338" s="777"/>
    </row>
    <row r="1339" spans="1:12" ht="15" x14ac:dyDescent="0.4">
      <c r="A1339" s="787" t="s">
        <v>733</v>
      </c>
      <c r="B1339" s="144">
        <v>2021</v>
      </c>
      <c r="C1339" s="788" t="s">
        <v>74</v>
      </c>
      <c r="D1339" s="777"/>
      <c r="E1339" s="777"/>
      <c r="F1339" s="777"/>
      <c r="G1339" s="777" t="s">
        <v>10</v>
      </c>
      <c r="H1339" s="795">
        <v>240000</v>
      </c>
      <c r="I1339" s="777"/>
      <c r="J1339" s="777"/>
      <c r="K1339" s="777"/>
      <c r="L1339" s="777"/>
    </row>
    <row r="1340" spans="1:12" ht="15" x14ac:dyDescent="0.4">
      <c r="A1340" s="787" t="s">
        <v>733</v>
      </c>
      <c r="B1340" s="144">
        <v>2021</v>
      </c>
      <c r="C1340" s="788" t="s">
        <v>75</v>
      </c>
      <c r="D1340" s="777"/>
      <c r="E1340" s="777"/>
      <c r="F1340" s="777"/>
      <c r="G1340" s="777" t="s">
        <v>10</v>
      </c>
      <c r="H1340" s="795">
        <v>0</v>
      </c>
      <c r="I1340" s="777"/>
      <c r="J1340" s="777"/>
      <c r="K1340" s="777"/>
      <c r="L1340" s="777"/>
    </row>
    <row r="1341" spans="1:12" ht="15" x14ac:dyDescent="0.4">
      <c r="A1341" s="787" t="s">
        <v>733</v>
      </c>
      <c r="B1341" s="144">
        <v>2021</v>
      </c>
      <c r="C1341" s="788" t="s">
        <v>76</v>
      </c>
      <c r="D1341" s="777"/>
      <c r="E1341" s="777"/>
      <c r="F1341" s="777"/>
      <c r="G1341" s="777" t="s">
        <v>10</v>
      </c>
      <c r="H1341" s="795"/>
      <c r="I1341" s="777"/>
      <c r="J1341" s="777"/>
      <c r="K1341" s="777"/>
      <c r="L1341" s="777"/>
    </row>
    <row r="1342" spans="1:12" ht="15" x14ac:dyDescent="0.4">
      <c r="A1342" s="787" t="s">
        <v>733</v>
      </c>
      <c r="B1342" s="144">
        <v>2021</v>
      </c>
      <c r="C1342" s="788" t="s">
        <v>77</v>
      </c>
      <c r="D1342" s="777"/>
      <c r="E1342" s="777"/>
      <c r="F1342" s="781"/>
      <c r="G1342" s="777" t="s">
        <v>10</v>
      </c>
      <c r="H1342" s="795">
        <v>2733931.7401395123</v>
      </c>
      <c r="I1342" s="777"/>
      <c r="J1342" s="777"/>
      <c r="K1342" s="777"/>
      <c r="L1342" s="777"/>
    </row>
    <row r="1343" spans="1:12" ht="15" x14ac:dyDescent="0.4">
      <c r="A1343" s="787" t="s">
        <v>733</v>
      </c>
      <c r="B1343" s="144">
        <v>2021</v>
      </c>
      <c r="C1343" s="788" t="s">
        <v>78</v>
      </c>
      <c r="D1343" s="777"/>
      <c r="E1343" s="796"/>
      <c r="F1343" s="781"/>
      <c r="G1343" s="777" t="s">
        <v>10</v>
      </c>
      <c r="H1343" s="795">
        <v>0</v>
      </c>
      <c r="I1343" s="777"/>
      <c r="J1343" s="777"/>
      <c r="K1343" s="777"/>
      <c r="L1343" s="777"/>
    </row>
    <row r="1344" spans="1:12" ht="15" x14ac:dyDescent="0.4">
      <c r="A1344" s="787" t="s">
        <v>733</v>
      </c>
      <c r="B1344" s="144">
        <v>2021</v>
      </c>
      <c r="C1344" s="788" t="s">
        <v>79</v>
      </c>
      <c r="D1344" s="777"/>
      <c r="E1344" s="796"/>
      <c r="F1344" s="781"/>
      <c r="G1344" s="777" t="s">
        <v>10</v>
      </c>
      <c r="H1344" s="795">
        <v>0</v>
      </c>
      <c r="I1344" s="777"/>
      <c r="J1344" s="777"/>
      <c r="K1344" s="777"/>
      <c r="L1344" s="777"/>
    </row>
    <row r="1345" spans="1:12" ht="15" x14ac:dyDescent="0.4">
      <c r="A1345" s="787" t="s">
        <v>733</v>
      </c>
      <c r="B1345" s="144">
        <v>2021</v>
      </c>
      <c r="C1345" s="788" t="s">
        <v>80</v>
      </c>
      <c r="D1345" s="777"/>
      <c r="E1345" s="796"/>
      <c r="F1345" s="781"/>
      <c r="G1345" s="777" t="s">
        <v>10</v>
      </c>
      <c r="H1345" s="795">
        <v>0</v>
      </c>
      <c r="I1345" s="777"/>
      <c r="J1345" s="777"/>
      <c r="K1345" s="777"/>
      <c r="L1345" s="777"/>
    </row>
    <row r="1346" spans="1:12" ht="15" x14ac:dyDescent="0.4">
      <c r="A1346" s="787" t="s">
        <v>733</v>
      </c>
      <c r="B1346" s="144">
        <v>2021</v>
      </c>
      <c r="C1346" s="788" t="s">
        <v>81</v>
      </c>
      <c r="D1346" s="777"/>
      <c r="E1346" s="796"/>
      <c r="F1346" s="781"/>
      <c r="G1346" s="777" t="s">
        <v>10</v>
      </c>
      <c r="H1346" s="795"/>
      <c r="I1346" s="777"/>
      <c r="J1346" s="777"/>
      <c r="K1346" s="777"/>
      <c r="L1346" s="777"/>
    </row>
    <row r="1347" spans="1:12" ht="15" x14ac:dyDescent="0.4">
      <c r="A1347" s="787" t="s">
        <v>733</v>
      </c>
      <c r="B1347" s="144">
        <v>2021</v>
      </c>
      <c r="C1347" s="788" t="s">
        <v>68</v>
      </c>
      <c r="D1347" s="777"/>
      <c r="E1347" s="793"/>
      <c r="F1347" s="781"/>
      <c r="G1347" s="777" t="s">
        <v>11</v>
      </c>
      <c r="H1347" s="794"/>
      <c r="I1347" s="777"/>
      <c r="J1347" s="777"/>
      <c r="K1347" s="777"/>
      <c r="L1347" s="777"/>
    </row>
    <row r="1348" spans="1:12" ht="15" x14ac:dyDescent="0.4">
      <c r="A1348" s="787" t="s">
        <v>733</v>
      </c>
      <c r="B1348" s="144">
        <v>2021</v>
      </c>
      <c r="C1348" s="788" t="s">
        <v>69</v>
      </c>
      <c r="D1348" s="777"/>
      <c r="E1348" s="793"/>
      <c r="F1348" s="781"/>
      <c r="G1348" s="777" t="s">
        <v>11</v>
      </c>
      <c r="H1348" s="794">
        <v>4312553061</v>
      </c>
      <c r="I1348" s="777"/>
      <c r="J1348" s="777"/>
      <c r="K1348" s="777"/>
      <c r="L1348" s="777"/>
    </row>
    <row r="1349" spans="1:12" ht="15" x14ac:dyDescent="0.4">
      <c r="A1349" s="787" t="s">
        <v>733</v>
      </c>
      <c r="B1349" s="144">
        <v>2021</v>
      </c>
      <c r="C1349" s="788" t="s">
        <v>70</v>
      </c>
      <c r="D1349" s="777"/>
      <c r="E1349" s="793"/>
      <c r="F1349" s="781"/>
      <c r="G1349" s="777" t="s">
        <v>11</v>
      </c>
      <c r="H1349" s="794"/>
      <c r="I1349" s="777"/>
      <c r="J1349" s="777"/>
      <c r="K1349" s="777"/>
      <c r="L1349" s="777"/>
    </row>
    <row r="1350" spans="1:12" ht="15" x14ac:dyDescent="0.4">
      <c r="A1350" s="787" t="s">
        <v>733</v>
      </c>
      <c r="B1350" s="144">
        <v>2021</v>
      </c>
      <c r="C1350" s="788" t="s">
        <v>71</v>
      </c>
      <c r="D1350" s="777"/>
      <c r="E1350" s="793"/>
      <c r="F1350" s="781"/>
      <c r="G1350" s="777" t="s">
        <v>11</v>
      </c>
      <c r="H1350" s="794">
        <v>7079999634</v>
      </c>
      <c r="I1350" s="777"/>
      <c r="J1350" s="777"/>
      <c r="K1350" s="777"/>
      <c r="L1350" s="777"/>
    </row>
    <row r="1351" spans="1:12" ht="15" x14ac:dyDescent="0.4">
      <c r="A1351" s="787" t="s">
        <v>733</v>
      </c>
      <c r="B1351" s="144">
        <v>2021</v>
      </c>
      <c r="C1351" s="788" t="s">
        <v>72</v>
      </c>
      <c r="D1351" s="777"/>
      <c r="E1351" s="793"/>
      <c r="F1351" s="781"/>
      <c r="G1351" s="777" t="s">
        <v>11</v>
      </c>
      <c r="H1351" s="794"/>
      <c r="I1351" s="777"/>
      <c r="J1351" s="777"/>
      <c r="K1351" s="777"/>
      <c r="L1351" s="777"/>
    </row>
    <row r="1352" spans="1:12" ht="15" x14ac:dyDescent="0.4">
      <c r="A1352" s="787" t="s">
        <v>733</v>
      </c>
      <c r="B1352" s="144">
        <v>2021</v>
      </c>
      <c r="C1352" s="788" t="s">
        <v>73</v>
      </c>
      <c r="D1352" s="777"/>
      <c r="E1352" s="793"/>
      <c r="F1352" s="781"/>
      <c r="G1352" s="777" t="s">
        <v>11</v>
      </c>
      <c r="H1352" s="794"/>
      <c r="I1352" s="777"/>
      <c r="J1352" s="777"/>
      <c r="K1352" s="777"/>
      <c r="L1352" s="777"/>
    </row>
    <row r="1353" spans="1:12" ht="15" x14ac:dyDescent="0.4">
      <c r="A1353" s="787" t="s">
        <v>733</v>
      </c>
      <c r="B1353" s="144">
        <v>2021</v>
      </c>
      <c r="C1353" s="788" t="s">
        <v>74</v>
      </c>
      <c r="D1353" s="777"/>
      <c r="E1353" s="793"/>
      <c r="F1353" s="781"/>
      <c r="G1353" s="777" t="s">
        <v>11</v>
      </c>
      <c r="H1353" s="794"/>
      <c r="I1353" s="777"/>
      <c r="J1353" s="777"/>
      <c r="K1353" s="777"/>
      <c r="L1353" s="777"/>
    </row>
    <row r="1354" spans="1:12" ht="15" x14ac:dyDescent="0.4">
      <c r="A1354" s="787" t="s">
        <v>733</v>
      </c>
      <c r="B1354" s="144">
        <v>2021</v>
      </c>
      <c r="C1354" s="788" t="s">
        <v>75</v>
      </c>
      <c r="D1354" s="777"/>
      <c r="E1354" s="793"/>
      <c r="F1354" s="781"/>
      <c r="G1354" s="777" t="s">
        <v>11</v>
      </c>
      <c r="H1354" s="794"/>
      <c r="I1354" s="777"/>
      <c r="J1354" s="777"/>
      <c r="K1354" s="777"/>
      <c r="L1354" s="777"/>
    </row>
    <row r="1355" spans="1:12" ht="15" x14ac:dyDescent="0.4">
      <c r="A1355" s="787" t="s">
        <v>733</v>
      </c>
      <c r="B1355" s="144">
        <v>2021</v>
      </c>
      <c r="C1355" s="788" t="s">
        <v>76</v>
      </c>
      <c r="D1355" s="777"/>
      <c r="E1355" s="793"/>
      <c r="F1355" s="781"/>
      <c r="G1355" s="777" t="s">
        <v>11</v>
      </c>
      <c r="H1355" s="794"/>
      <c r="I1355" s="777"/>
      <c r="J1355" s="777"/>
      <c r="K1355" s="777"/>
      <c r="L1355" s="777"/>
    </row>
    <row r="1356" spans="1:12" ht="15" x14ac:dyDescent="0.4">
      <c r="A1356" s="787" t="s">
        <v>733</v>
      </c>
      <c r="B1356" s="144">
        <v>2021</v>
      </c>
      <c r="C1356" s="788" t="s">
        <v>77</v>
      </c>
      <c r="D1356" s="777"/>
      <c r="E1356" s="793"/>
      <c r="F1356" s="781"/>
      <c r="G1356" s="777" t="s">
        <v>11</v>
      </c>
      <c r="H1356" s="794"/>
      <c r="I1356" s="777"/>
      <c r="J1356" s="777"/>
      <c r="K1356" s="777"/>
      <c r="L1356" s="777"/>
    </row>
    <row r="1357" spans="1:12" ht="15" x14ac:dyDescent="0.4">
      <c r="A1357" s="787" t="s">
        <v>733</v>
      </c>
      <c r="B1357" s="144">
        <v>2021</v>
      </c>
      <c r="C1357" s="788" t="s">
        <v>78</v>
      </c>
      <c r="D1357" s="777"/>
      <c r="E1357" s="793"/>
      <c r="F1357" s="781"/>
      <c r="G1357" s="777" t="s">
        <v>11</v>
      </c>
      <c r="H1357" s="794"/>
      <c r="I1357" s="777"/>
      <c r="J1357" s="777"/>
      <c r="K1357" s="777"/>
      <c r="L1357" s="777"/>
    </row>
    <row r="1358" spans="1:12" ht="15" x14ac:dyDescent="0.4">
      <c r="A1358" s="787" t="s">
        <v>733</v>
      </c>
      <c r="B1358" s="144">
        <v>2021</v>
      </c>
      <c r="C1358" s="788" t="s">
        <v>79</v>
      </c>
      <c r="D1358" s="777"/>
      <c r="E1358" s="793"/>
      <c r="F1358" s="781"/>
      <c r="G1358" s="777" t="s">
        <v>11</v>
      </c>
      <c r="H1358" s="794"/>
      <c r="I1358" s="777"/>
      <c r="J1358" s="777"/>
      <c r="K1358" s="777"/>
      <c r="L1358" s="777"/>
    </row>
    <row r="1359" spans="1:12" ht="15" x14ac:dyDescent="0.4">
      <c r="A1359" s="787" t="s">
        <v>733</v>
      </c>
      <c r="B1359" s="144">
        <v>2021</v>
      </c>
      <c r="C1359" s="788" t="s">
        <v>80</v>
      </c>
      <c r="D1359" s="777"/>
      <c r="E1359" s="793"/>
      <c r="F1359" s="781"/>
      <c r="G1359" s="777" t="s">
        <v>11</v>
      </c>
      <c r="H1359" s="794"/>
      <c r="I1359" s="777"/>
      <c r="J1359" s="777"/>
      <c r="K1359" s="777"/>
      <c r="L1359" s="777"/>
    </row>
    <row r="1360" spans="1:12" ht="15" x14ac:dyDescent="0.4">
      <c r="A1360" s="787" t="s">
        <v>733</v>
      </c>
      <c r="B1360" s="144">
        <v>2021</v>
      </c>
      <c r="C1360" s="788" t="s">
        <v>82</v>
      </c>
      <c r="D1360" s="777"/>
      <c r="E1360" s="793"/>
      <c r="F1360" s="781"/>
      <c r="G1360" s="777" t="s">
        <v>11</v>
      </c>
      <c r="H1360" s="794"/>
      <c r="I1360" s="777"/>
      <c r="J1360" s="777"/>
      <c r="K1360" s="777"/>
      <c r="L1360" s="777"/>
    </row>
    <row r="1361" spans="1:12" ht="15" x14ac:dyDescent="0.4">
      <c r="A1361" s="787" t="s">
        <v>733</v>
      </c>
      <c r="B1361" s="144">
        <v>2021</v>
      </c>
      <c r="C1361" s="788"/>
      <c r="D1361" s="777"/>
      <c r="E1361" s="792"/>
      <c r="F1361" s="781"/>
      <c r="G1361" s="797"/>
      <c r="H1361" s="789"/>
      <c r="I1361" s="803"/>
      <c r="J1361" s="803"/>
      <c r="K1361" s="803"/>
      <c r="L1361" s="803"/>
    </row>
    <row r="1362" spans="1:12" ht="15" x14ac:dyDescent="0.4">
      <c r="A1362" s="787" t="s">
        <v>1476</v>
      </c>
      <c r="B1362" s="144">
        <v>2021</v>
      </c>
      <c r="C1362" s="788" t="s">
        <v>68</v>
      </c>
      <c r="D1362" s="777"/>
      <c r="E1362" s="777"/>
      <c r="F1362" s="777"/>
      <c r="G1362" s="777" t="s">
        <v>10</v>
      </c>
      <c r="H1362" s="795"/>
      <c r="I1362" s="777"/>
      <c r="J1362" s="777"/>
      <c r="K1362" s="777"/>
      <c r="L1362" s="777"/>
    </row>
    <row r="1363" spans="1:12" ht="15" x14ac:dyDescent="0.4">
      <c r="A1363" s="787" t="s">
        <v>1476</v>
      </c>
      <c r="B1363" s="144">
        <v>2021</v>
      </c>
      <c r="C1363" s="788" t="s">
        <v>69</v>
      </c>
      <c r="D1363" s="777"/>
      <c r="E1363" s="777"/>
      <c r="F1363" s="777"/>
      <c r="G1363" s="777" t="s">
        <v>10</v>
      </c>
      <c r="H1363" s="795"/>
      <c r="I1363" s="777"/>
      <c r="J1363" s="777"/>
      <c r="K1363" s="777"/>
      <c r="L1363" s="777"/>
    </row>
    <row r="1364" spans="1:12" ht="15" x14ac:dyDescent="0.4">
      <c r="A1364" s="787" t="s">
        <v>1476</v>
      </c>
      <c r="B1364" s="144">
        <v>2021</v>
      </c>
      <c r="C1364" s="788" t="s">
        <v>70</v>
      </c>
      <c r="D1364" s="777"/>
      <c r="E1364" s="777"/>
      <c r="F1364" s="777"/>
      <c r="G1364" s="777" t="s">
        <v>10</v>
      </c>
      <c r="H1364" s="795"/>
      <c r="I1364" s="777"/>
      <c r="J1364" s="777"/>
      <c r="K1364" s="777"/>
      <c r="L1364" s="777"/>
    </row>
    <row r="1365" spans="1:12" ht="15" x14ac:dyDescent="0.4">
      <c r="A1365" s="787" t="s">
        <v>1476</v>
      </c>
      <c r="B1365" s="144">
        <v>2021</v>
      </c>
      <c r="C1365" s="788" t="s">
        <v>71</v>
      </c>
      <c r="D1365" s="777"/>
      <c r="E1365" s="777"/>
      <c r="F1365" s="777"/>
      <c r="G1365" s="777" t="s">
        <v>10</v>
      </c>
      <c r="H1365" s="795"/>
      <c r="I1365" s="777"/>
      <c r="J1365" s="777"/>
      <c r="K1365" s="777"/>
      <c r="L1365" s="777"/>
    </row>
    <row r="1366" spans="1:12" ht="15" x14ac:dyDescent="0.4">
      <c r="A1366" s="787" t="s">
        <v>1476</v>
      </c>
      <c r="B1366" s="144">
        <v>2021</v>
      </c>
      <c r="C1366" s="788" t="s">
        <v>72</v>
      </c>
      <c r="D1366" s="777"/>
      <c r="E1366" s="777"/>
      <c r="F1366" s="777"/>
      <c r="G1366" s="777" t="s">
        <v>10</v>
      </c>
      <c r="H1366" s="795"/>
      <c r="I1366" s="777"/>
      <c r="J1366" s="777"/>
      <c r="K1366" s="777"/>
      <c r="L1366" s="777"/>
    </row>
    <row r="1367" spans="1:12" ht="15" x14ac:dyDescent="0.4">
      <c r="A1367" s="787" t="s">
        <v>1476</v>
      </c>
      <c r="B1367" s="144">
        <v>2021</v>
      </c>
      <c r="C1367" s="788" t="s">
        <v>73</v>
      </c>
      <c r="D1367" s="777"/>
      <c r="E1367" s="777"/>
      <c r="F1367" s="777"/>
      <c r="G1367" s="777" t="s">
        <v>10</v>
      </c>
      <c r="H1367" s="795"/>
      <c r="I1367" s="777"/>
      <c r="J1367" s="777"/>
      <c r="K1367" s="777"/>
      <c r="L1367" s="777"/>
    </row>
    <row r="1368" spans="1:12" ht="15" x14ac:dyDescent="0.4">
      <c r="A1368" s="787" t="s">
        <v>1476</v>
      </c>
      <c r="B1368" s="144">
        <v>2021</v>
      </c>
      <c r="C1368" s="788" t="s">
        <v>74</v>
      </c>
      <c r="D1368" s="777"/>
      <c r="E1368" s="777"/>
      <c r="F1368" s="777"/>
      <c r="G1368" s="777" t="s">
        <v>10</v>
      </c>
      <c r="H1368" s="795">
        <v>0</v>
      </c>
      <c r="I1368" s="777"/>
      <c r="J1368" s="777"/>
      <c r="K1368" s="777"/>
      <c r="L1368" s="777"/>
    </row>
    <row r="1369" spans="1:12" ht="15" x14ac:dyDescent="0.4">
      <c r="A1369" s="787" t="s">
        <v>1476</v>
      </c>
      <c r="B1369" s="144">
        <v>2021</v>
      </c>
      <c r="C1369" s="788" t="s">
        <v>75</v>
      </c>
      <c r="D1369" s="777"/>
      <c r="E1369" s="777"/>
      <c r="F1369" s="777"/>
      <c r="G1369" s="777" t="s">
        <v>10</v>
      </c>
      <c r="H1369" s="795">
        <v>0</v>
      </c>
      <c r="I1369" s="777"/>
      <c r="J1369" s="777"/>
      <c r="K1369" s="777"/>
      <c r="L1369" s="777"/>
    </row>
    <row r="1370" spans="1:12" ht="15" x14ac:dyDescent="0.4">
      <c r="A1370" s="787" t="s">
        <v>1476</v>
      </c>
      <c r="B1370" s="144">
        <v>2021</v>
      </c>
      <c r="C1370" s="788" t="s">
        <v>76</v>
      </c>
      <c r="D1370" s="777"/>
      <c r="E1370" s="777"/>
      <c r="F1370" s="777"/>
      <c r="G1370" s="777" t="s">
        <v>10</v>
      </c>
      <c r="H1370" s="795"/>
      <c r="I1370" s="777"/>
      <c r="J1370" s="777"/>
      <c r="K1370" s="777"/>
      <c r="L1370" s="777"/>
    </row>
    <row r="1371" spans="1:12" ht="15" x14ac:dyDescent="0.4">
      <c r="A1371" s="787" t="s">
        <v>1476</v>
      </c>
      <c r="B1371" s="144">
        <v>2021</v>
      </c>
      <c r="C1371" s="788" t="s">
        <v>77</v>
      </c>
      <c r="D1371" s="777"/>
      <c r="E1371" s="777"/>
      <c r="F1371" s="781"/>
      <c r="G1371" s="777" t="s">
        <v>10</v>
      </c>
      <c r="H1371" s="795">
        <v>171953.17250000002</v>
      </c>
      <c r="I1371" s="777" t="s">
        <v>66</v>
      </c>
      <c r="J1371" s="777"/>
      <c r="K1371" s="777"/>
      <c r="L1371" s="777"/>
    </row>
    <row r="1372" spans="1:12" ht="15" x14ac:dyDescent="0.4">
      <c r="A1372" s="787" t="s">
        <v>1476</v>
      </c>
      <c r="B1372" s="144">
        <v>2021</v>
      </c>
      <c r="C1372" s="788" t="s">
        <v>78</v>
      </c>
      <c r="D1372" s="777"/>
      <c r="E1372" s="796"/>
      <c r="F1372" s="781"/>
      <c r="G1372" s="777" t="s">
        <v>10</v>
      </c>
      <c r="H1372" s="795"/>
      <c r="I1372" s="777"/>
      <c r="J1372" s="777"/>
      <c r="K1372" s="777"/>
      <c r="L1372" s="777"/>
    </row>
    <row r="1373" spans="1:12" ht="15" x14ac:dyDescent="0.4">
      <c r="A1373" s="787" t="s">
        <v>1476</v>
      </c>
      <c r="B1373" s="144">
        <v>2021</v>
      </c>
      <c r="C1373" s="788" t="s">
        <v>79</v>
      </c>
      <c r="D1373" s="777"/>
      <c r="E1373" s="796"/>
      <c r="F1373" s="781"/>
      <c r="G1373" s="777" t="s">
        <v>10</v>
      </c>
      <c r="H1373" s="795"/>
      <c r="I1373" s="777"/>
      <c r="J1373" s="777"/>
      <c r="K1373" s="777"/>
      <c r="L1373" s="777"/>
    </row>
    <row r="1374" spans="1:12" ht="15" x14ac:dyDescent="0.4">
      <c r="A1374" s="787" t="s">
        <v>1476</v>
      </c>
      <c r="B1374" s="144">
        <v>2021</v>
      </c>
      <c r="C1374" s="788" t="s">
        <v>80</v>
      </c>
      <c r="D1374" s="777"/>
      <c r="E1374" s="796"/>
      <c r="F1374" s="781"/>
      <c r="G1374" s="777" t="s">
        <v>10</v>
      </c>
      <c r="H1374" s="795">
        <v>-1053991.09781085</v>
      </c>
      <c r="I1374" s="777" t="s">
        <v>66</v>
      </c>
      <c r="J1374" s="777"/>
      <c r="K1374" s="777"/>
      <c r="L1374" s="777"/>
    </row>
    <row r="1375" spans="1:12" ht="15" x14ac:dyDescent="0.4">
      <c r="A1375" s="787" t="s">
        <v>1476</v>
      </c>
      <c r="B1375" s="144">
        <v>2021</v>
      </c>
      <c r="C1375" s="788" t="s">
        <v>81</v>
      </c>
      <c r="D1375" s="777"/>
      <c r="E1375" s="796"/>
      <c r="F1375" s="781"/>
      <c r="G1375" s="777" t="s">
        <v>10</v>
      </c>
      <c r="H1375" s="795"/>
      <c r="I1375" s="777"/>
      <c r="J1375" s="777"/>
      <c r="K1375" s="777"/>
      <c r="L1375" s="777"/>
    </row>
    <row r="1376" spans="1:12" ht="15" x14ac:dyDescent="0.4">
      <c r="A1376" s="787" t="s">
        <v>1476</v>
      </c>
      <c r="B1376" s="144">
        <v>2021</v>
      </c>
      <c r="C1376" s="788" t="s">
        <v>68</v>
      </c>
      <c r="D1376" s="777"/>
      <c r="E1376" s="793"/>
      <c r="F1376" s="781"/>
      <c r="G1376" s="777" t="s">
        <v>11</v>
      </c>
      <c r="H1376" s="794"/>
      <c r="I1376" s="777"/>
      <c r="J1376" s="777"/>
      <c r="K1376" s="777"/>
      <c r="L1376" s="777"/>
    </row>
    <row r="1377" spans="1:12" ht="15" x14ac:dyDescent="0.4">
      <c r="A1377" s="787" t="s">
        <v>1476</v>
      </c>
      <c r="B1377" s="144">
        <v>2021</v>
      </c>
      <c r="C1377" s="788" t="s">
        <v>69</v>
      </c>
      <c r="D1377" s="777"/>
      <c r="E1377" s="793"/>
      <c r="F1377" s="781"/>
      <c r="G1377" s="777" t="s">
        <v>11</v>
      </c>
      <c r="H1377" s="794">
        <v>7934874070</v>
      </c>
      <c r="I1377" s="777"/>
      <c r="J1377" s="777"/>
      <c r="K1377" s="777"/>
      <c r="L1377" s="777"/>
    </row>
    <row r="1378" spans="1:12" ht="15" x14ac:dyDescent="0.4">
      <c r="A1378" s="787" t="s">
        <v>1476</v>
      </c>
      <c r="B1378" s="144">
        <v>2021</v>
      </c>
      <c r="C1378" s="788" t="s">
        <v>70</v>
      </c>
      <c r="D1378" s="777"/>
      <c r="E1378" s="793"/>
      <c r="F1378" s="781"/>
      <c r="G1378" s="777" t="s">
        <v>11</v>
      </c>
      <c r="H1378" s="794"/>
      <c r="I1378" s="777"/>
      <c r="J1378" s="777"/>
      <c r="K1378" s="777"/>
      <c r="L1378" s="777"/>
    </row>
    <row r="1379" spans="1:12" ht="15" x14ac:dyDescent="0.4">
      <c r="A1379" s="787" t="s">
        <v>1476</v>
      </c>
      <c r="B1379" s="144">
        <v>2021</v>
      </c>
      <c r="C1379" s="788" t="s">
        <v>71</v>
      </c>
      <c r="D1379" s="777"/>
      <c r="E1379" s="793"/>
      <c r="F1379" s="781"/>
      <c r="G1379" s="777" t="s">
        <v>11</v>
      </c>
      <c r="H1379" s="794">
        <v>24905928726</v>
      </c>
      <c r="I1379" s="777"/>
      <c r="J1379" s="777"/>
      <c r="K1379" s="777"/>
      <c r="L1379" s="777"/>
    </row>
    <row r="1380" spans="1:12" ht="15" x14ac:dyDescent="0.4">
      <c r="A1380" s="787" t="s">
        <v>1476</v>
      </c>
      <c r="B1380" s="144">
        <v>2021</v>
      </c>
      <c r="C1380" s="788" t="s">
        <v>72</v>
      </c>
      <c r="D1380" s="777"/>
      <c r="E1380" s="793"/>
      <c r="F1380" s="781"/>
      <c r="G1380" s="777" t="s">
        <v>11</v>
      </c>
      <c r="H1380" s="794"/>
      <c r="I1380" s="777"/>
      <c r="J1380" s="777"/>
      <c r="K1380" s="777"/>
      <c r="L1380" s="777"/>
    </row>
    <row r="1381" spans="1:12" ht="15" x14ac:dyDescent="0.4">
      <c r="A1381" s="787" t="s">
        <v>1476</v>
      </c>
      <c r="B1381" s="144">
        <v>2021</v>
      </c>
      <c r="C1381" s="788" t="s">
        <v>73</v>
      </c>
      <c r="D1381" s="777"/>
      <c r="E1381" s="793"/>
      <c r="F1381" s="781"/>
      <c r="G1381" s="777" t="s">
        <v>11</v>
      </c>
      <c r="H1381" s="794"/>
      <c r="I1381" s="777"/>
      <c r="J1381" s="777"/>
      <c r="K1381" s="777"/>
      <c r="L1381" s="777"/>
    </row>
    <row r="1382" spans="1:12" ht="15" x14ac:dyDescent="0.4">
      <c r="A1382" s="787" t="s">
        <v>1476</v>
      </c>
      <c r="B1382" s="144">
        <v>2021</v>
      </c>
      <c r="C1382" s="788" t="s">
        <v>74</v>
      </c>
      <c r="D1382" s="777"/>
      <c r="E1382" s="793"/>
      <c r="F1382" s="781"/>
      <c r="G1382" s="777" t="s">
        <v>11</v>
      </c>
      <c r="H1382" s="794"/>
      <c r="I1382" s="777"/>
      <c r="J1382" s="777"/>
      <c r="K1382" s="777"/>
      <c r="L1382" s="777"/>
    </row>
    <row r="1383" spans="1:12" ht="15" x14ac:dyDescent="0.4">
      <c r="A1383" s="787" t="s">
        <v>1476</v>
      </c>
      <c r="B1383" s="144">
        <v>2021</v>
      </c>
      <c r="C1383" s="788" t="s">
        <v>75</v>
      </c>
      <c r="D1383" s="777"/>
      <c r="E1383" s="793"/>
      <c r="F1383" s="781"/>
      <c r="G1383" s="777" t="s">
        <v>11</v>
      </c>
      <c r="H1383" s="794"/>
      <c r="I1383" s="777"/>
      <c r="J1383" s="777"/>
      <c r="K1383" s="777"/>
      <c r="L1383" s="777"/>
    </row>
    <row r="1384" spans="1:12" ht="15" x14ac:dyDescent="0.4">
      <c r="A1384" s="787" t="s">
        <v>1476</v>
      </c>
      <c r="B1384" s="144">
        <v>2021</v>
      </c>
      <c r="C1384" s="788" t="s">
        <v>76</v>
      </c>
      <c r="D1384" s="777"/>
      <c r="E1384" s="793"/>
      <c r="F1384" s="781"/>
      <c r="G1384" s="777" t="s">
        <v>11</v>
      </c>
      <c r="H1384" s="794"/>
      <c r="I1384" s="777"/>
      <c r="J1384" s="777"/>
      <c r="K1384" s="777"/>
      <c r="L1384" s="777"/>
    </row>
    <row r="1385" spans="1:12" ht="15" x14ac:dyDescent="0.4">
      <c r="A1385" s="787" t="s">
        <v>1476</v>
      </c>
      <c r="B1385" s="144">
        <v>2021</v>
      </c>
      <c r="C1385" s="788" t="s">
        <v>77</v>
      </c>
      <c r="D1385" s="777"/>
      <c r="E1385" s="793"/>
      <c r="F1385" s="781"/>
      <c r="G1385" s="777" t="s">
        <v>11</v>
      </c>
      <c r="H1385" s="794"/>
      <c r="I1385" s="777"/>
      <c r="J1385" s="777"/>
      <c r="K1385" s="777"/>
      <c r="L1385" s="777"/>
    </row>
    <row r="1386" spans="1:12" ht="15" x14ac:dyDescent="0.4">
      <c r="A1386" s="787" t="s">
        <v>1476</v>
      </c>
      <c r="B1386" s="144">
        <v>2021</v>
      </c>
      <c r="C1386" s="788" t="s">
        <v>78</v>
      </c>
      <c r="D1386" s="777"/>
      <c r="E1386" s="793"/>
      <c r="F1386" s="781"/>
      <c r="G1386" s="777" t="s">
        <v>11</v>
      </c>
      <c r="H1386" s="794"/>
      <c r="I1386" s="777"/>
      <c r="J1386" s="777"/>
      <c r="K1386" s="777"/>
      <c r="L1386" s="777"/>
    </row>
    <row r="1387" spans="1:12" ht="15" x14ac:dyDescent="0.4">
      <c r="A1387" s="787" t="s">
        <v>1476</v>
      </c>
      <c r="B1387" s="144">
        <v>2021</v>
      </c>
      <c r="C1387" s="788" t="s">
        <v>79</v>
      </c>
      <c r="D1387" s="777"/>
      <c r="E1387" s="793"/>
      <c r="F1387" s="781"/>
      <c r="G1387" s="777" t="s">
        <v>11</v>
      </c>
      <c r="H1387" s="794"/>
      <c r="I1387" s="777"/>
      <c r="J1387" s="777"/>
      <c r="K1387" s="777"/>
      <c r="L1387" s="777"/>
    </row>
    <row r="1388" spans="1:12" ht="15" x14ac:dyDescent="0.4">
      <c r="A1388" s="787" t="s">
        <v>1476</v>
      </c>
      <c r="B1388" s="144">
        <v>2021</v>
      </c>
      <c r="C1388" s="788" t="s">
        <v>80</v>
      </c>
      <c r="D1388" s="777"/>
      <c r="E1388" s="793"/>
      <c r="F1388" s="781"/>
      <c r="G1388" s="777" t="s">
        <v>11</v>
      </c>
      <c r="H1388" s="794"/>
      <c r="I1388" s="777"/>
      <c r="J1388" s="777"/>
      <c r="K1388" s="777"/>
      <c r="L1388" s="777"/>
    </row>
    <row r="1389" spans="1:12" ht="15" x14ac:dyDescent="0.4">
      <c r="A1389" s="787" t="s">
        <v>1476</v>
      </c>
      <c r="B1389" s="144">
        <v>2021</v>
      </c>
      <c r="C1389" s="788" t="s">
        <v>82</v>
      </c>
      <c r="D1389" s="777"/>
      <c r="E1389" s="793"/>
      <c r="F1389" s="781"/>
      <c r="G1389" s="777" t="s">
        <v>11</v>
      </c>
      <c r="H1389" s="794"/>
      <c r="I1389" s="777"/>
      <c r="J1389" s="777"/>
      <c r="K1389" s="777"/>
      <c r="L1389" s="777"/>
    </row>
    <row r="1390" spans="1:12" ht="15" x14ac:dyDescent="0.4">
      <c r="A1390" s="787" t="s">
        <v>1476</v>
      </c>
      <c r="B1390" s="144">
        <v>2021</v>
      </c>
      <c r="C1390" s="788"/>
      <c r="D1390" s="777"/>
      <c r="E1390" s="792"/>
      <c r="F1390" s="781"/>
      <c r="G1390" s="797"/>
      <c r="H1390" s="789"/>
      <c r="I1390" s="803"/>
      <c r="J1390" s="803"/>
      <c r="K1390" s="803"/>
      <c r="L1390" s="803"/>
    </row>
    <row r="1391" spans="1:12" ht="15" x14ac:dyDescent="0.4">
      <c r="A1391" s="787" t="s">
        <v>1481</v>
      </c>
      <c r="B1391" s="144">
        <v>2021</v>
      </c>
      <c r="C1391" s="788" t="s">
        <v>68</v>
      </c>
      <c r="D1391" s="777"/>
      <c r="E1391" s="777"/>
      <c r="F1391" s="777"/>
      <c r="G1391" s="777" t="s">
        <v>10</v>
      </c>
      <c r="H1391" s="795"/>
      <c r="I1391" s="777"/>
      <c r="J1391" s="777"/>
      <c r="K1391" s="777"/>
      <c r="L1391" s="777"/>
    </row>
    <row r="1392" spans="1:12" ht="15" x14ac:dyDescent="0.4">
      <c r="A1392" s="787" t="s">
        <v>1481</v>
      </c>
      <c r="B1392" s="144">
        <v>2021</v>
      </c>
      <c r="C1392" s="788" t="s">
        <v>69</v>
      </c>
      <c r="D1392" s="777"/>
      <c r="E1392" s="777"/>
      <c r="F1392" s="777"/>
      <c r="G1392" s="777" t="s">
        <v>10</v>
      </c>
      <c r="H1392" s="795"/>
      <c r="I1392" s="777"/>
      <c r="J1392" s="777"/>
      <c r="K1392" s="777"/>
      <c r="L1392" s="777"/>
    </row>
    <row r="1393" spans="1:12" ht="15" x14ac:dyDescent="0.4">
      <c r="A1393" s="787" t="s">
        <v>1481</v>
      </c>
      <c r="B1393" s="144">
        <v>2021</v>
      </c>
      <c r="C1393" s="788" t="s">
        <v>70</v>
      </c>
      <c r="D1393" s="777"/>
      <c r="E1393" s="777"/>
      <c r="F1393" s="777"/>
      <c r="G1393" s="777" t="s">
        <v>10</v>
      </c>
      <c r="H1393" s="795"/>
      <c r="I1393" s="777"/>
      <c r="J1393" s="777"/>
      <c r="K1393" s="777"/>
      <c r="L1393" s="777"/>
    </row>
    <row r="1394" spans="1:12" ht="15" x14ac:dyDescent="0.4">
      <c r="A1394" s="787" t="s">
        <v>1481</v>
      </c>
      <c r="B1394" s="144">
        <v>2021</v>
      </c>
      <c r="C1394" s="788" t="s">
        <v>71</v>
      </c>
      <c r="D1394" s="777"/>
      <c r="E1394" s="777"/>
      <c r="F1394" s="777"/>
      <c r="G1394" s="777" t="s">
        <v>10</v>
      </c>
      <c r="H1394" s="795"/>
      <c r="I1394" s="777"/>
      <c r="J1394" s="777"/>
      <c r="K1394" s="777"/>
      <c r="L1394" s="777"/>
    </row>
    <row r="1395" spans="1:12" ht="15" x14ac:dyDescent="0.4">
      <c r="A1395" s="787" t="s">
        <v>1481</v>
      </c>
      <c r="B1395" s="144">
        <v>2021</v>
      </c>
      <c r="C1395" s="788" t="s">
        <v>72</v>
      </c>
      <c r="D1395" s="777"/>
      <c r="E1395" s="777"/>
      <c r="F1395" s="777"/>
      <c r="G1395" s="777" t="s">
        <v>10</v>
      </c>
      <c r="H1395" s="795"/>
      <c r="I1395" s="777"/>
      <c r="J1395" s="777"/>
      <c r="K1395" s="777"/>
      <c r="L1395" s="777"/>
    </row>
    <row r="1396" spans="1:12" ht="15" x14ac:dyDescent="0.4">
      <c r="A1396" s="787" t="s">
        <v>1481</v>
      </c>
      <c r="B1396" s="144">
        <v>2021</v>
      </c>
      <c r="C1396" s="788" t="s">
        <v>73</v>
      </c>
      <c r="D1396" s="777"/>
      <c r="E1396" s="777"/>
      <c r="F1396" s="777"/>
      <c r="G1396" s="777" t="s">
        <v>10</v>
      </c>
      <c r="H1396" s="795"/>
      <c r="I1396" s="777"/>
      <c r="J1396" s="777"/>
      <c r="K1396" s="777"/>
      <c r="L1396" s="777"/>
    </row>
    <row r="1397" spans="1:12" ht="15" x14ac:dyDescent="0.4">
      <c r="A1397" s="787" t="s">
        <v>1481</v>
      </c>
      <c r="B1397" s="144">
        <v>2021</v>
      </c>
      <c r="C1397" s="788" t="s">
        <v>74</v>
      </c>
      <c r="D1397" s="777"/>
      <c r="E1397" s="777"/>
      <c r="F1397" s="777"/>
      <c r="G1397" s="777" t="s">
        <v>10</v>
      </c>
      <c r="H1397" s="795">
        <v>829683</v>
      </c>
      <c r="I1397" s="777"/>
      <c r="J1397" s="777"/>
      <c r="K1397" s="777"/>
      <c r="L1397" s="777"/>
    </row>
    <row r="1398" spans="1:12" ht="15" x14ac:dyDescent="0.4">
      <c r="A1398" s="787" t="s">
        <v>1481</v>
      </c>
      <c r="B1398" s="144">
        <v>2021</v>
      </c>
      <c r="C1398" s="788" t="s">
        <v>75</v>
      </c>
      <c r="D1398" s="777"/>
      <c r="E1398" s="777"/>
      <c r="F1398" s="777"/>
      <c r="G1398" s="777" t="s">
        <v>10</v>
      </c>
      <c r="H1398" s="795">
        <v>0</v>
      </c>
      <c r="I1398" s="777"/>
      <c r="J1398" s="777"/>
      <c r="K1398" s="777"/>
      <c r="L1398" s="777"/>
    </row>
    <row r="1399" spans="1:12" ht="15" x14ac:dyDescent="0.4">
      <c r="A1399" s="787" t="s">
        <v>1481</v>
      </c>
      <c r="B1399" s="144">
        <v>2021</v>
      </c>
      <c r="C1399" s="788" t="s">
        <v>76</v>
      </c>
      <c r="D1399" s="777"/>
      <c r="E1399" s="777"/>
      <c r="F1399" s="777"/>
      <c r="G1399" s="777" t="s">
        <v>10</v>
      </c>
      <c r="H1399" s="795"/>
      <c r="I1399" s="777"/>
      <c r="J1399" s="777"/>
      <c r="K1399" s="777"/>
      <c r="L1399" s="777"/>
    </row>
    <row r="1400" spans="1:12" ht="15" x14ac:dyDescent="0.4">
      <c r="A1400" s="787" t="s">
        <v>1481</v>
      </c>
      <c r="B1400" s="144">
        <v>2021</v>
      </c>
      <c r="C1400" s="788" t="s">
        <v>77</v>
      </c>
      <c r="D1400" s="777"/>
      <c r="E1400" s="777"/>
      <c r="F1400" s="781"/>
      <c r="G1400" s="777" t="s">
        <v>10</v>
      </c>
      <c r="H1400" s="795">
        <v>4473075.0945824999</v>
      </c>
      <c r="I1400" s="777" t="s">
        <v>66</v>
      </c>
      <c r="J1400" s="777"/>
      <c r="K1400" s="777"/>
      <c r="L1400" s="777"/>
    </row>
    <row r="1401" spans="1:12" ht="15" x14ac:dyDescent="0.4">
      <c r="A1401" s="787" t="s">
        <v>1481</v>
      </c>
      <c r="B1401" s="144">
        <v>2021</v>
      </c>
      <c r="C1401" s="788" t="s">
        <v>78</v>
      </c>
      <c r="D1401" s="777"/>
      <c r="E1401" s="796"/>
      <c r="F1401" s="781"/>
      <c r="G1401" s="777" t="s">
        <v>10</v>
      </c>
      <c r="H1401" s="795">
        <v>2490640.4116981276</v>
      </c>
      <c r="I1401" s="777" t="s">
        <v>66</v>
      </c>
      <c r="J1401" s="777"/>
      <c r="K1401" s="777"/>
      <c r="L1401" s="777"/>
    </row>
    <row r="1402" spans="1:12" ht="15" x14ac:dyDescent="0.4">
      <c r="A1402" s="787" t="s">
        <v>1481</v>
      </c>
      <c r="B1402" s="144">
        <v>2021</v>
      </c>
      <c r="C1402" s="788" t="s">
        <v>79</v>
      </c>
      <c r="D1402" s="777"/>
      <c r="E1402" s="796"/>
      <c r="F1402" s="781"/>
      <c r="G1402" s="777" t="s">
        <v>10</v>
      </c>
      <c r="H1402" s="795">
        <v>-1698400.3484197101</v>
      </c>
      <c r="I1402" s="777" t="s">
        <v>66</v>
      </c>
      <c r="J1402" s="777"/>
      <c r="K1402" s="777"/>
      <c r="L1402" s="777"/>
    </row>
    <row r="1403" spans="1:12" ht="15" x14ac:dyDescent="0.4">
      <c r="A1403" s="787" t="s">
        <v>1481</v>
      </c>
      <c r="B1403" s="144">
        <v>2021</v>
      </c>
      <c r="C1403" s="788" t="s">
        <v>80</v>
      </c>
      <c r="D1403" s="777"/>
      <c r="E1403" s="796"/>
      <c r="F1403" s="781"/>
      <c r="G1403" s="777" t="s">
        <v>10</v>
      </c>
      <c r="H1403" s="795">
        <v>-2198068.4410697198</v>
      </c>
      <c r="I1403" s="777" t="s">
        <v>66</v>
      </c>
      <c r="J1403" s="777"/>
      <c r="K1403" s="777"/>
      <c r="L1403" s="777"/>
    </row>
    <row r="1404" spans="1:12" ht="15" x14ac:dyDescent="0.4">
      <c r="A1404" s="787" t="s">
        <v>1481</v>
      </c>
      <c r="B1404" s="144">
        <v>2021</v>
      </c>
      <c r="C1404" s="788" t="s">
        <v>81</v>
      </c>
      <c r="D1404" s="777"/>
      <c r="E1404" s="796"/>
      <c r="F1404" s="781"/>
      <c r="G1404" s="777" t="s">
        <v>10</v>
      </c>
      <c r="H1404" s="795"/>
      <c r="I1404" s="777"/>
      <c r="J1404" s="777"/>
      <c r="K1404" s="777"/>
      <c r="L1404" s="777"/>
    </row>
    <row r="1405" spans="1:12" ht="15" x14ac:dyDescent="0.4">
      <c r="A1405" s="787" t="s">
        <v>1481</v>
      </c>
      <c r="B1405" s="144">
        <v>2021</v>
      </c>
      <c r="C1405" s="788" t="s">
        <v>68</v>
      </c>
      <c r="D1405" s="777"/>
      <c r="E1405" s="793"/>
      <c r="F1405" s="781"/>
      <c r="G1405" s="777" t="s">
        <v>11</v>
      </c>
      <c r="H1405" s="794"/>
      <c r="I1405" s="777"/>
      <c r="J1405" s="777"/>
      <c r="K1405" s="777"/>
      <c r="L1405" s="777"/>
    </row>
    <row r="1406" spans="1:12" ht="15" x14ac:dyDescent="0.4">
      <c r="A1406" s="787" t="s">
        <v>1481</v>
      </c>
      <c r="B1406" s="144">
        <v>2021</v>
      </c>
      <c r="C1406" s="788" t="s">
        <v>69</v>
      </c>
      <c r="D1406" s="777"/>
      <c r="E1406" s="793"/>
      <c r="F1406" s="781"/>
      <c r="G1406" s="777" t="s">
        <v>11</v>
      </c>
      <c r="H1406" s="794"/>
      <c r="I1406" s="777"/>
      <c r="J1406" s="777"/>
      <c r="K1406" s="777"/>
      <c r="L1406" s="777"/>
    </row>
    <row r="1407" spans="1:12" ht="15" x14ac:dyDescent="0.4">
      <c r="A1407" s="787" t="s">
        <v>1481</v>
      </c>
      <c r="B1407" s="144">
        <v>2021</v>
      </c>
      <c r="C1407" s="788" t="s">
        <v>70</v>
      </c>
      <c r="D1407" s="777"/>
      <c r="E1407" s="793"/>
      <c r="F1407" s="781"/>
      <c r="G1407" s="777" t="s">
        <v>11</v>
      </c>
      <c r="H1407" s="794"/>
      <c r="I1407" s="777"/>
      <c r="J1407" s="777"/>
      <c r="K1407" s="777"/>
      <c r="L1407" s="777"/>
    </row>
    <row r="1408" spans="1:12" ht="15" x14ac:dyDescent="0.4">
      <c r="A1408" s="787" t="s">
        <v>1481</v>
      </c>
      <c r="B1408" s="144">
        <v>2021</v>
      </c>
      <c r="C1408" s="788" t="s">
        <v>71</v>
      </c>
      <c r="D1408" s="777"/>
      <c r="E1408" s="793"/>
      <c r="F1408" s="781"/>
      <c r="G1408" s="777" t="s">
        <v>11</v>
      </c>
      <c r="H1408" s="794"/>
      <c r="I1408" s="777"/>
      <c r="J1408" s="777"/>
      <c r="K1408" s="777"/>
      <c r="L1408" s="777"/>
    </row>
    <row r="1409" spans="1:12" ht="15" x14ac:dyDescent="0.4">
      <c r="A1409" s="787" t="s">
        <v>1481</v>
      </c>
      <c r="B1409" s="144">
        <v>2021</v>
      </c>
      <c r="C1409" s="788" t="s">
        <v>72</v>
      </c>
      <c r="D1409" s="777"/>
      <c r="E1409" s="793"/>
      <c r="F1409" s="781"/>
      <c r="G1409" s="777" t="s">
        <v>11</v>
      </c>
      <c r="H1409" s="794"/>
      <c r="I1409" s="777"/>
      <c r="J1409" s="777"/>
      <c r="K1409" s="777"/>
      <c r="L1409" s="777"/>
    </row>
    <row r="1410" spans="1:12" ht="15" x14ac:dyDescent="0.4">
      <c r="A1410" s="787" t="s">
        <v>1481</v>
      </c>
      <c r="B1410" s="144">
        <v>2021</v>
      </c>
      <c r="C1410" s="788" t="s">
        <v>73</v>
      </c>
      <c r="D1410" s="777"/>
      <c r="E1410" s="793"/>
      <c r="F1410" s="781"/>
      <c r="G1410" s="777" t="s">
        <v>11</v>
      </c>
      <c r="H1410" s="794"/>
      <c r="I1410" s="777"/>
      <c r="J1410" s="777"/>
      <c r="K1410" s="777"/>
      <c r="L1410" s="777"/>
    </row>
    <row r="1411" spans="1:12" ht="15" x14ac:dyDescent="0.4">
      <c r="A1411" s="787" t="s">
        <v>1481</v>
      </c>
      <c r="B1411" s="144">
        <v>2021</v>
      </c>
      <c r="C1411" s="788" t="s">
        <v>74</v>
      </c>
      <c r="D1411" s="777"/>
      <c r="E1411" s="793"/>
      <c r="F1411" s="781"/>
      <c r="G1411" s="777" t="s">
        <v>11</v>
      </c>
      <c r="H1411" s="794"/>
      <c r="I1411" s="777"/>
      <c r="J1411" s="777"/>
      <c r="K1411" s="777"/>
      <c r="L1411" s="777"/>
    </row>
    <row r="1412" spans="1:12" ht="15" x14ac:dyDescent="0.4">
      <c r="A1412" s="787" t="s">
        <v>1481</v>
      </c>
      <c r="B1412" s="144">
        <v>2021</v>
      </c>
      <c r="C1412" s="788" t="s">
        <v>75</v>
      </c>
      <c r="D1412" s="777"/>
      <c r="E1412" s="793"/>
      <c r="F1412" s="781"/>
      <c r="G1412" s="777" t="s">
        <v>11</v>
      </c>
      <c r="H1412" s="794"/>
      <c r="I1412" s="777"/>
      <c r="J1412" s="777"/>
      <c r="K1412" s="777"/>
      <c r="L1412" s="777"/>
    </row>
    <row r="1413" spans="1:12" ht="15" x14ac:dyDescent="0.4">
      <c r="A1413" s="787" t="s">
        <v>1481</v>
      </c>
      <c r="B1413" s="144">
        <v>2021</v>
      </c>
      <c r="C1413" s="788" t="s">
        <v>76</v>
      </c>
      <c r="D1413" s="777"/>
      <c r="E1413" s="793"/>
      <c r="F1413" s="781"/>
      <c r="G1413" s="777" t="s">
        <v>11</v>
      </c>
      <c r="H1413" s="794"/>
      <c r="I1413" s="777"/>
      <c r="J1413" s="777"/>
      <c r="K1413" s="777"/>
      <c r="L1413" s="777"/>
    </row>
    <row r="1414" spans="1:12" ht="15" x14ac:dyDescent="0.4">
      <c r="A1414" s="787" t="s">
        <v>1481</v>
      </c>
      <c r="B1414" s="144">
        <v>2021</v>
      </c>
      <c r="C1414" s="788" t="s">
        <v>77</v>
      </c>
      <c r="D1414" s="777"/>
      <c r="E1414" s="793"/>
      <c r="F1414" s="781"/>
      <c r="G1414" s="777" t="s">
        <v>11</v>
      </c>
      <c r="H1414" s="794"/>
      <c r="I1414" s="777"/>
      <c r="J1414" s="777"/>
      <c r="K1414" s="777"/>
      <c r="L1414" s="777"/>
    </row>
    <row r="1415" spans="1:12" ht="15" x14ac:dyDescent="0.4">
      <c r="A1415" s="787" t="s">
        <v>1481</v>
      </c>
      <c r="B1415" s="144">
        <v>2021</v>
      </c>
      <c r="C1415" s="788" t="s">
        <v>78</v>
      </c>
      <c r="D1415" s="777"/>
      <c r="E1415" s="793"/>
      <c r="F1415" s="781"/>
      <c r="G1415" s="777" t="s">
        <v>11</v>
      </c>
      <c r="H1415" s="794"/>
      <c r="I1415" s="777"/>
      <c r="J1415" s="777"/>
      <c r="K1415" s="777"/>
      <c r="L1415" s="777"/>
    </row>
    <row r="1416" spans="1:12" ht="15" x14ac:dyDescent="0.4">
      <c r="A1416" s="787" t="s">
        <v>1481</v>
      </c>
      <c r="B1416" s="144">
        <v>2021</v>
      </c>
      <c r="C1416" s="788" t="s">
        <v>79</v>
      </c>
      <c r="D1416" s="777"/>
      <c r="E1416" s="793"/>
      <c r="F1416" s="781"/>
      <c r="G1416" s="777" t="s">
        <v>11</v>
      </c>
      <c r="H1416" s="794"/>
      <c r="I1416" s="777"/>
      <c r="J1416" s="777"/>
      <c r="K1416" s="777"/>
      <c r="L1416" s="777"/>
    </row>
    <row r="1417" spans="1:12" ht="15" x14ac:dyDescent="0.4">
      <c r="A1417" s="787" t="s">
        <v>1481</v>
      </c>
      <c r="B1417" s="144">
        <v>2021</v>
      </c>
      <c r="C1417" s="788" t="s">
        <v>80</v>
      </c>
      <c r="D1417" s="777"/>
      <c r="E1417" s="793"/>
      <c r="F1417" s="781"/>
      <c r="G1417" s="777" t="s">
        <v>11</v>
      </c>
      <c r="H1417" s="794"/>
      <c r="I1417" s="777"/>
      <c r="J1417" s="777"/>
      <c r="K1417" s="777"/>
      <c r="L1417" s="777"/>
    </row>
    <row r="1418" spans="1:12" ht="15" x14ac:dyDescent="0.4">
      <c r="A1418" s="787" t="s">
        <v>1481</v>
      </c>
      <c r="B1418" s="144">
        <v>2021</v>
      </c>
      <c r="C1418" s="788" t="s">
        <v>82</v>
      </c>
      <c r="D1418" s="777"/>
      <c r="E1418" s="793"/>
      <c r="F1418" s="781"/>
      <c r="G1418" s="777" t="s">
        <v>11</v>
      </c>
      <c r="H1418" s="794"/>
      <c r="I1418" s="777"/>
      <c r="J1418" s="777"/>
      <c r="K1418" s="777"/>
      <c r="L1418" s="777"/>
    </row>
    <row r="1419" spans="1:12" ht="15" x14ac:dyDescent="0.4">
      <c r="A1419" s="787" t="s">
        <v>1481</v>
      </c>
      <c r="B1419" s="144">
        <v>2021</v>
      </c>
      <c r="C1419" s="788"/>
      <c r="D1419" s="777"/>
      <c r="E1419" s="792"/>
      <c r="F1419" s="781"/>
      <c r="G1419" s="797"/>
      <c r="H1419" s="789"/>
      <c r="I1419" s="803"/>
      <c r="J1419" s="803"/>
      <c r="K1419" s="803"/>
      <c r="L1419" s="803"/>
    </row>
    <row r="1420" spans="1:12" ht="15" x14ac:dyDescent="0.4">
      <c r="A1420" s="787" t="s">
        <v>1487</v>
      </c>
      <c r="B1420" s="144">
        <v>2021</v>
      </c>
      <c r="C1420" s="788" t="s">
        <v>68</v>
      </c>
      <c r="D1420" s="777"/>
      <c r="E1420" s="777"/>
      <c r="F1420" s="777"/>
      <c r="G1420" s="777" t="s">
        <v>10</v>
      </c>
      <c r="H1420" s="795">
        <v>1526665.73</v>
      </c>
      <c r="I1420" s="777"/>
      <c r="J1420" s="777"/>
      <c r="K1420" s="777"/>
      <c r="L1420" s="777"/>
    </row>
    <row r="1421" spans="1:12" ht="15" x14ac:dyDescent="0.4">
      <c r="A1421" s="787" t="s">
        <v>1487</v>
      </c>
      <c r="B1421" s="144">
        <v>2021</v>
      </c>
      <c r="C1421" s="788" t="s">
        <v>69</v>
      </c>
      <c r="D1421" s="777"/>
      <c r="E1421" s="777"/>
      <c r="F1421" s="777"/>
      <c r="G1421" s="777" t="s">
        <v>10</v>
      </c>
      <c r="H1421" s="795"/>
      <c r="I1421" s="777"/>
      <c r="J1421" s="777"/>
      <c r="K1421" s="777"/>
      <c r="L1421" s="777"/>
    </row>
    <row r="1422" spans="1:12" ht="15" x14ac:dyDescent="0.4">
      <c r="A1422" s="787" t="s">
        <v>1487</v>
      </c>
      <c r="B1422" s="144">
        <v>2021</v>
      </c>
      <c r="C1422" s="788" t="s">
        <v>70</v>
      </c>
      <c r="D1422" s="777"/>
      <c r="E1422" s="777"/>
      <c r="F1422" s="777"/>
      <c r="G1422" s="777" t="s">
        <v>10</v>
      </c>
      <c r="H1422" s="795"/>
      <c r="I1422" s="777"/>
      <c r="J1422" s="777"/>
      <c r="K1422" s="777"/>
      <c r="L1422" s="777"/>
    </row>
    <row r="1423" spans="1:12" ht="15" x14ac:dyDescent="0.4">
      <c r="A1423" s="787" t="s">
        <v>1487</v>
      </c>
      <c r="B1423" s="144">
        <v>2021</v>
      </c>
      <c r="C1423" s="788" t="s">
        <v>71</v>
      </c>
      <c r="D1423" s="777"/>
      <c r="E1423" s="777"/>
      <c r="F1423" s="777"/>
      <c r="G1423" s="777" t="s">
        <v>10</v>
      </c>
      <c r="H1423" s="795"/>
      <c r="I1423" s="777"/>
      <c r="J1423" s="777"/>
      <c r="K1423" s="777"/>
      <c r="L1423" s="777"/>
    </row>
    <row r="1424" spans="1:12" ht="15" x14ac:dyDescent="0.4">
      <c r="A1424" s="787" t="s">
        <v>1487</v>
      </c>
      <c r="B1424" s="144">
        <v>2021</v>
      </c>
      <c r="C1424" s="788" t="s">
        <v>72</v>
      </c>
      <c r="D1424" s="777"/>
      <c r="E1424" s="777"/>
      <c r="F1424" s="777"/>
      <c r="G1424" s="777" t="s">
        <v>10</v>
      </c>
      <c r="H1424" s="795"/>
      <c r="I1424" s="777"/>
      <c r="J1424" s="777"/>
      <c r="K1424" s="777"/>
      <c r="L1424" s="777"/>
    </row>
    <row r="1425" spans="1:12" ht="15" x14ac:dyDescent="0.4">
      <c r="A1425" s="787" t="s">
        <v>1487</v>
      </c>
      <c r="B1425" s="144">
        <v>2021</v>
      </c>
      <c r="C1425" s="788" t="s">
        <v>73</v>
      </c>
      <c r="D1425" s="777"/>
      <c r="E1425" s="777"/>
      <c r="F1425" s="777"/>
      <c r="G1425" s="777" t="s">
        <v>10</v>
      </c>
      <c r="H1425" s="795"/>
      <c r="I1425" s="777"/>
      <c r="J1425" s="777"/>
      <c r="K1425" s="777"/>
      <c r="L1425" s="777"/>
    </row>
    <row r="1426" spans="1:12" ht="15" x14ac:dyDescent="0.4">
      <c r="A1426" s="787" t="s">
        <v>1487</v>
      </c>
      <c r="B1426" s="144">
        <v>2021</v>
      </c>
      <c r="C1426" s="788" t="s">
        <v>74</v>
      </c>
      <c r="D1426" s="777"/>
      <c r="E1426" s="777"/>
      <c r="F1426" s="777"/>
      <c r="G1426" s="777" t="s">
        <v>10</v>
      </c>
      <c r="H1426" s="795">
        <v>414695.4</v>
      </c>
      <c r="I1426" s="777"/>
      <c r="J1426" s="777"/>
      <c r="K1426" s="777"/>
      <c r="L1426" s="777"/>
    </row>
    <row r="1427" spans="1:12" ht="15" x14ac:dyDescent="0.4">
      <c r="A1427" s="787" t="s">
        <v>1487</v>
      </c>
      <c r="B1427" s="144">
        <v>2021</v>
      </c>
      <c r="C1427" s="788" t="s">
        <v>75</v>
      </c>
      <c r="D1427" s="777"/>
      <c r="E1427" s="777"/>
      <c r="F1427" s="777"/>
      <c r="G1427" s="777" t="s">
        <v>10</v>
      </c>
      <c r="H1427" s="795">
        <v>0</v>
      </c>
      <c r="I1427" s="777"/>
      <c r="J1427" s="777"/>
      <c r="K1427" s="777"/>
      <c r="L1427" s="777"/>
    </row>
    <row r="1428" spans="1:12" ht="15" x14ac:dyDescent="0.4">
      <c r="A1428" s="787" t="s">
        <v>1487</v>
      </c>
      <c r="B1428" s="144">
        <v>2021</v>
      </c>
      <c r="C1428" s="788" t="s">
        <v>76</v>
      </c>
      <c r="D1428" s="777"/>
      <c r="E1428" s="777"/>
      <c r="F1428" s="777"/>
      <c r="G1428" s="777" t="s">
        <v>10</v>
      </c>
      <c r="H1428" s="795"/>
      <c r="I1428" s="777"/>
      <c r="J1428" s="777"/>
      <c r="K1428" s="777"/>
      <c r="L1428" s="777"/>
    </row>
    <row r="1429" spans="1:12" ht="15" x14ac:dyDescent="0.4">
      <c r="A1429" s="787" t="s">
        <v>1487</v>
      </c>
      <c r="B1429" s="144">
        <v>2021</v>
      </c>
      <c r="C1429" s="788" t="s">
        <v>77</v>
      </c>
      <c r="D1429" s="777"/>
      <c r="E1429" s="777"/>
      <c r="F1429" s="781"/>
      <c r="G1429" s="777" t="s">
        <v>10</v>
      </c>
      <c r="H1429" s="795">
        <v>14988718.964230703</v>
      </c>
      <c r="I1429" s="777" t="s">
        <v>66</v>
      </c>
      <c r="J1429" s="777"/>
      <c r="K1429" s="777"/>
      <c r="L1429" s="777"/>
    </row>
    <row r="1430" spans="1:12" ht="15" x14ac:dyDescent="0.4">
      <c r="A1430" s="787" t="s">
        <v>1487</v>
      </c>
      <c r="B1430" s="144">
        <v>2021</v>
      </c>
      <c r="C1430" s="788" t="s">
        <v>78</v>
      </c>
      <c r="D1430" s="777"/>
      <c r="E1430" s="796"/>
      <c r="F1430" s="781"/>
      <c r="G1430" s="777" t="s">
        <v>10</v>
      </c>
      <c r="H1430" s="795">
        <v>901028.72683199833</v>
      </c>
      <c r="I1430" s="777" t="s">
        <v>66</v>
      </c>
      <c r="J1430" s="777"/>
      <c r="K1430" s="777"/>
      <c r="L1430" s="777"/>
    </row>
    <row r="1431" spans="1:12" ht="15" x14ac:dyDescent="0.4">
      <c r="A1431" s="787" t="s">
        <v>1487</v>
      </c>
      <c r="B1431" s="144">
        <v>2021</v>
      </c>
      <c r="C1431" s="788" t="s">
        <v>79</v>
      </c>
      <c r="D1431" s="777"/>
      <c r="E1431" s="796"/>
      <c r="F1431" s="781"/>
      <c r="G1431" s="777" t="s">
        <v>10</v>
      </c>
      <c r="H1431" s="795"/>
      <c r="I1431" s="777"/>
      <c r="J1431" s="777"/>
      <c r="K1431" s="777"/>
      <c r="L1431" s="777"/>
    </row>
    <row r="1432" spans="1:12" ht="15" x14ac:dyDescent="0.4">
      <c r="A1432" s="787" t="s">
        <v>1487</v>
      </c>
      <c r="B1432" s="144">
        <v>2021</v>
      </c>
      <c r="C1432" s="788" t="s">
        <v>80</v>
      </c>
      <c r="D1432" s="777"/>
      <c r="E1432" s="796"/>
      <c r="F1432" s="781"/>
      <c r="G1432" s="777" t="s">
        <v>10</v>
      </c>
      <c r="H1432" s="795"/>
      <c r="I1432" s="777"/>
      <c r="J1432" s="777"/>
      <c r="K1432" s="777"/>
      <c r="L1432" s="777"/>
    </row>
    <row r="1433" spans="1:12" ht="15" x14ac:dyDescent="0.4">
      <c r="A1433" s="787" t="s">
        <v>1487</v>
      </c>
      <c r="B1433" s="144">
        <v>2021</v>
      </c>
      <c r="C1433" s="788" t="s">
        <v>81</v>
      </c>
      <c r="D1433" s="777"/>
      <c r="E1433" s="796"/>
      <c r="F1433" s="781"/>
      <c r="G1433" s="777" t="s">
        <v>10</v>
      </c>
      <c r="H1433" s="795"/>
      <c r="I1433" s="777"/>
      <c r="J1433" s="777"/>
      <c r="K1433" s="777"/>
      <c r="L1433" s="777"/>
    </row>
    <row r="1434" spans="1:12" ht="15" x14ac:dyDescent="0.4">
      <c r="A1434" s="787" t="s">
        <v>1487</v>
      </c>
      <c r="B1434" s="144">
        <v>2021</v>
      </c>
      <c r="C1434" s="788" t="s">
        <v>68</v>
      </c>
      <c r="D1434" s="777"/>
      <c r="E1434" s="793"/>
      <c r="F1434" s="781"/>
      <c r="G1434" s="777" t="s">
        <v>11</v>
      </c>
      <c r="H1434" s="794"/>
      <c r="I1434" s="777"/>
      <c r="J1434" s="777"/>
      <c r="K1434" s="777"/>
      <c r="L1434" s="777"/>
    </row>
    <row r="1435" spans="1:12" ht="15" x14ac:dyDescent="0.4">
      <c r="A1435" s="787" t="s">
        <v>1487</v>
      </c>
      <c r="B1435" s="144">
        <v>2021</v>
      </c>
      <c r="C1435" s="788" t="s">
        <v>69</v>
      </c>
      <c r="D1435" s="777"/>
      <c r="E1435" s="793"/>
      <c r="F1435" s="781"/>
      <c r="G1435" s="777" t="s">
        <v>11</v>
      </c>
      <c r="H1435" s="794">
        <v>26353925963</v>
      </c>
      <c r="I1435" s="777"/>
      <c r="J1435" s="777"/>
      <c r="K1435" s="777"/>
      <c r="L1435" s="777"/>
    </row>
    <row r="1436" spans="1:12" ht="15" x14ac:dyDescent="0.4">
      <c r="A1436" s="787" t="s">
        <v>1487</v>
      </c>
      <c r="B1436" s="144">
        <v>2021</v>
      </c>
      <c r="C1436" s="788" t="s">
        <v>70</v>
      </c>
      <c r="D1436" s="777"/>
      <c r="E1436" s="793"/>
      <c r="F1436" s="781"/>
      <c r="G1436" s="777" t="s">
        <v>11</v>
      </c>
      <c r="H1436" s="794"/>
      <c r="I1436" s="777"/>
      <c r="J1436" s="777"/>
      <c r="K1436" s="777"/>
      <c r="L1436" s="777"/>
    </row>
    <row r="1437" spans="1:12" ht="15" x14ac:dyDescent="0.4">
      <c r="A1437" s="787" t="s">
        <v>1487</v>
      </c>
      <c r="B1437" s="144">
        <v>2021</v>
      </c>
      <c r="C1437" s="788" t="s">
        <v>71</v>
      </c>
      <c r="D1437" s="777"/>
      <c r="E1437" s="793"/>
      <c r="F1437" s="781"/>
      <c r="G1437" s="777" t="s">
        <v>11</v>
      </c>
      <c r="H1437" s="794">
        <v>30775934338</v>
      </c>
      <c r="I1437" s="777"/>
      <c r="J1437" s="777"/>
      <c r="K1437" s="777"/>
      <c r="L1437" s="777"/>
    </row>
    <row r="1438" spans="1:12" ht="15" x14ac:dyDescent="0.4">
      <c r="A1438" s="787" t="s">
        <v>1487</v>
      </c>
      <c r="B1438" s="144">
        <v>2021</v>
      </c>
      <c r="C1438" s="788" t="s">
        <v>72</v>
      </c>
      <c r="D1438" s="777"/>
      <c r="E1438" s="793"/>
      <c r="F1438" s="781"/>
      <c r="G1438" s="777" t="s">
        <v>11</v>
      </c>
      <c r="H1438" s="794"/>
      <c r="I1438" s="777"/>
      <c r="J1438" s="777"/>
      <c r="K1438" s="777"/>
      <c r="L1438" s="777"/>
    </row>
    <row r="1439" spans="1:12" ht="15" x14ac:dyDescent="0.4">
      <c r="A1439" s="787" t="s">
        <v>1487</v>
      </c>
      <c r="B1439" s="144">
        <v>2021</v>
      </c>
      <c r="C1439" s="788" t="s">
        <v>73</v>
      </c>
      <c r="D1439" s="777"/>
      <c r="E1439" s="793"/>
      <c r="F1439" s="781"/>
      <c r="G1439" s="777" t="s">
        <v>11</v>
      </c>
      <c r="H1439" s="794"/>
      <c r="I1439" s="777"/>
      <c r="J1439" s="777"/>
      <c r="K1439" s="777"/>
      <c r="L1439" s="777"/>
    </row>
    <row r="1440" spans="1:12" ht="15" x14ac:dyDescent="0.4">
      <c r="A1440" s="787" t="s">
        <v>1487</v>
      </c>
      <c r="B1440" s="144">
        <v>2021</v>
      </c>
      <c r="C1440" s="788" t="s">
        <v>74</v>
      </c>
      <c r="D1440" s="777"/>
      <c r="E1440" s="793"/>
      <c r="F1440" s="781"/>
      <c r="G1440" s="777" t="s">
        <v>11</v>
      </c>
      <c r="H1440" s="794"/>
      <c r="I1440" s="777"/>
      <c r="J1440" s="777"/>
      <c r="K1440" s="777"/>
      <c r="L1440" s="777"/>
    </row>
    <row r="1441" spans="1:12" ht="15" x14ac:dyDescent="0.4">
      <c r="A1441" s="787" t="s">
        <v>1487</v>
      </c>
      <c r="B1441" s="144">
        <v>2021</v>
      </c>
      <c r="C1441" s="788" t="s">
        <v>75</v>
      </c>
      <c r="D1441" s="777"/>
      <c r="E1441" s="793"/>
      <c r="F1441" s="781"/>
      <c r="G1441" s="777" t="s">
        <v>11</v>
      </c>
      <c r="H1441" s="794"/>
      <c r="I1441" s="777"/>
      <c r="J1441" s="777"/>
      <c r="K1441" s="777"/>
      <c r="L1441" s="777"/>
    </row>
    <row r="1442" spans="1:12" ht="15" x14ac:dyDescent="0.4">
      <c r="A1442" s="787" t="s">
        <v>1487</v>
      </c>
      <c r="B1442" s="144">
        <v>2021</v>
      </c>
      <c r="C1442" s="788" t="s">
        <v>76</v>
      </c>
      <c r="D1442" s="777"/>
      <c r="E1442" s="793"/>
      <c r="F1442" s="781"/>
      <c r="G1442" s="777" t="s">
        <v>11</v>
      </c>
      <c r="H1442" s="794"/>
      <c r="I1442" s="777"/>
      <c r="J1442" s="777"/>
      <c r="K1442" s="777"/>
      <c r="L1442" s="777"/>
    </row>
    <row r="1443" spans="1:12" ht="15" x14ac:dyDescent="0.4">
      <c r="A1443" s="787" t="s">
        <v>1487</v>
      </c>
      <c r="B1443" s="144">
        <v>2021</v>
      </c>
      <c r="C1443" s="788" t="s">
        <v>77</v>
      </c>
      <c r="D1443" s="777"/>
      <c r="E1443" s="793"/>
      <c r="F1443" s="781"/>
      <c r="G1443" s="777" t="s">
        <v>11</v>
      </c>
      <c r="H1443" s="794"/>
      <c r="I1443" s="777"/>
      <c r="J1443" s="777"/>
      <c r="K1443" s="777"/>
      <c r="L1443" s="777"/>
    </row>
    <row r="1444" spans="1:12" ht="15" x14ac:dyDescent="0.4">
      <c r="A1444" s="787" t="s">
        <v>1487</v>
      </c>
      <c r="B1444" s="144">
        <v>2021</v>
      </c>
      <c r="C1444" s="788" t="s">
        <v>78</v>
      </c>
      <c r="D1444" s="777"/>
      <c r="E1444" s="793"/>
      <c r="F1444" s="781"/>
      <c r="G1444" s="777" t="s">
        <v>11</v>
      </c>
      <c r="H1444" s="794"/>
      <c r="I1444" s="777"/>
      <c r="J1444" s="777"/>
      <c r="K1444" s="777"/>
      <c r="L1444" s="777"/>
    </row>
    <row r="1445" spans="1:12" ht="15" x14ac:dyDescent="0.4">
      <c r="A1445" s="787" t="s">
        <v>1487</v>
      </c>
      <c r="B1445" s="144">
        <v>2021</v>
      </c>
      <c r="C1445" s="788" t="s">
        <v>79</v>
      </c>
      <c r="D1445" s="777"/>
      <c r="E1445" s="793"/>
      <c r="F1445" s="781"/>
      <c r="G1445" s="777" t="s">
        <v>11</v>
      </c>
      <c r="H1445" s="794"/>
      <c r="I1445" s="777"/>
      <c r="J1445" s="777"/>
      <c r="K1445" s="777"/>
      <c r="L1445" s="777"/>
    </row>
    <row r="1446" spans="1:12" ht="15" x14ac:dyDescent="0.4">
      <c r="A1446" s="787" t="s">
        <v>1487</v>
      </c>
      <c r="B1446" s="144">
        <v>2021</v>
      </c>
      <c r="C1446" s="788" t="s">
        <v>80</v>
      </c>
      <c r="D1446" s="777"/>
      <c r="E1446" s="793"/>
      <c r="F1446" s="781"/>
      <c r="G1446" s="777" t="s">
        <v>11</v>
      </c>
      <c r="H1446" s="794"/>
      <c r="I1446" s="777"/>
      <c r="J1446" s="777"/>
      <c r="K1446" s="777"/>
      <c r="L1446" s="777"/>
    </row>
    <row r="1447" spans="1:12" ht="15" x14ac:dyDescent="0.4">
      <c r="A1447" s="787" t="s">
        <v>1487</v>
      </c>
      <c r="B1447" s="144">
        <v>2021</v>
      </c>
      <c r="C1447" s="788" t="s">
        <v>82</v>
      </c>
      <c r="D1447" s="777"/>
      <c r="E1447" s="793"/>
      <c r="F1447" s="781"/>
      <c r="G1447" s="777" t="s">
        <v>11</v>
      </c>
      <c r="H1447" s="794"/>
      <c r="I1447" s="777"/>
      <c r="J1447" s="777"/>
      <c r="K1447" s="777"/>
      <c r="L1447" s="777"/>
    </row>
    <row r="1448" spans="1:12" ht="15" x14ac:dyDescent="0.4">
      <c r="A1448" s="787" t="s">
        <v>1487</v>
      </c>
      <c r="B1448" s="144">
        <v>2021</v>
      </c>
      <c r="C1448" s="788"/>
      <c r="D1448" s="777"/>
      <c r="E1448" s="784"/>
      <c r="F1448" s="781"/>
      <c r="G1448" s="797"/>
      <c r="H1448" s="820"/>
      <c r="I1448" s="790"/>
      <c r="J1448" s="790"/>
      <c r="K1448" s="790"/>
      <c r="L1448" s="790"/>
    </row>
    <row r="1449" spans="1:12" ht="14.5" customHeight="1" x14ac:dyDescent="0.35">
      <c r="A1449" s="787" t="s">
        <v>1491</v>
      </c>
      <c r="B1449" s="144">
        <v>2021</v>
      </c>
      <c r="C1449" s="821" t="s">
        <v>68</v>
      </c>
      <c r="D1449" s="822" t="s">
        <v>66</v>
      </c>
      <c r="E1449" s="822" t="s">
        <v>66</v>
      </c>
      <c r="F1449" s="822"/>
      <c r="G1449" s="822" t="s">
        <v>10</v>
      </c>
      <c r="H1449" s="823">
        <v>86740083.659999996</v>
      </c>
      <c r="I1449" s="822" t="s">
        <v>66</v>
      </c>
      <c r="J1449" s="824"/>
      <c r="K1449" s="822"/>
      <c r="L1449" s="822"/>
    </row>
    <row r="1450" spans="1:12" ht="14.5" customHeight="1" x14ac:dyDescent="0.35">
      <c r="A1450" s="787" t="s">
        <v>1491</v>
      </c>
      <c r="B1450" s="144">
        <v>2021</v>
      </c>
      <c r="C1450" s="825" t="s">
        <v>69</v>
      </c>
      <c r="D1450" s="790"/>
      <c r="E1450" s="790"/>
      <c r="F1450" s="790"/>
      <c r="G1450" s="790" t="s">
        <v>10</v>
      </c>
      <c r="H1450" s="826">
        <v>0</v>
      </c>
      <c r="I1450" s="790"/>
      <c r="J1450" s="827"/>
      <c r="K1450" s="790"/>
      <c r="L1450" s="790"/>
    </row>
    <row r="1451" spans="1:12" ht="14.5" customHeight="1" x14ac:dyDescent="0.35">
      <c r="A1451" s="787" t="s">
        <v>1491</v>
      </c>
      <c r="B1451" s="144">
        <v>2021</v>
      </c>
      <c r="C1451" s="825" t="s">
        <v>70</v>
      </c>
      <c r="D1451" s="790"/>
      <c r="E1451" s="790"/>
      <c r="F1451" s="790"/>
      <c r="G1451" s="790" t="s">
        <v>10</v>
      </c>
      <c r="H1451" s="826">
        <v>0</v>
      </c>
      <c r="I1451" s="790"/>
      <c r="J1451" s="827"/>
      <c r="K1451" s="790"/>
      <c r="L1451" s="790"/>
    </row>
    <row r="1452" spans="1:12" ht="14.5" customHeight="1" x14ac:dyDescent="0.35">
      <c r="A1452" s="787" t="s">
        <v>1491</v>
      </c>
      <c r="B1452" s="144">
        <v>2021</v>
      </c>
      <c r="C1452" s="825" t="s">
        <v>71</v>
      </c>
      <c r="D1452" s="790"/>
      <c r="E1452" s="790"/>
      <c r="F1452" s="790"/>
      <c r="G1452" s="790" t="s">
        <v>10</v>
      </c>
      <c r="H1452" s="826">
        <v>0</v>
      </c>
      <c r="I1452" s="790"/>
      <c r="J1452" s="827"/>
      <c r="K1452" s="790"/>
      <c r="L1452" s="790"/>
    </row>
    <row r="1453" spans="1:12" ht="14.5" customHeight="1" x14ac:dyDescent="0.35">
      <c r="A1453" s="787" t="s">
        <v>1491</v>
      </c>
      <c r="B1453" s="144">
        <v>2021</v>
      </c>
      <c r="C1453" s="825" t="s">
        <v>72</v>
      </c>
      <c r="D1453" s="790"/>
      <c r="E1453" s="790"/>
      <c r="F1453" s="790"/>
      <c r="G1453" s="790" t="s">
        <v>10</v>
      </c>
      <c r="H1453" s="826">
        <v>0</v>
      </c>
      <c r="I1453" s="790"/>
      <c r="J1453" s="827"/>
      <c r="K1453" s="790"/>
      <c r="L1453" s="790"/>
    </row>
    <row r="1454" spans="1:12" ht="14.5" customHeight="1" x14ac:dyDescent="0.35">
      <c r="A1454" s="787" t="s">
        <v>1491</v>
      </c>
      <c r="B1454" s="144">
        <v>2021</v>
      </c>
      <c r="C1454" s="825" t="s">
        <v>73</v>
      </c>
      <c r="D1454" s="790"/>
      <c r="E1454" s="790"/>
      <c r="F1454" s="790"/>
      <c r="G1454" s="790" t="s">
        <v>10</v>
      </c>
      <c r="H1454" s="826">
        <v>0</v>
      </c>
      <c r="I1454" s="790"/>
      <c r="J1454" s="827"/>
      <c r="K1454" s="790"/>
      <c r="L1454" s="790"/>
    </row>
    <row r="1455" spans="1:12" ht="14.5" customHeight="1" x14ac:dyDescent="0.35">
      <c r="A1455" s="787" t="s">
        <v>1491</v>
      </c>
      <c r="B1455" s="144">
        <v>2021</v>
      </c>
      <c r="C1455" s="825" t="s">
        <v>74</v>
      </c>
      <c r="D1455" s="790"/>
      <c r="E1455" s="790"/>
      <c r="F1455" s="790"/>
      <c r="G1455" s="790" t="s">
        <v>10</v>
      </c>
      <c r="H1455" s="826">
        <v>0</v>
      </c>
      <c r="I1455" s="790"/>
      <c r="J1455" s="827"/>
      <c r="K1455" s="790"/>
      <c r="L1455" s="790"/>
    </row>
    <row r="1456" spans="1:12" ht="14.5" customHeight="1" x14ac:dyDescent="0.35">
      <c r="A1456" s="787" t="s">
        <v>1491</v>
      </c>
      <c r="B1456" s="144">
        <v>2021</v>
      </c>
      <c r="C1456" s="825" t="s">
        <v>75</v>
      </c>
      <c r="D1456" s="790" t="s">
        <v>66</v>
      </c>
      <c r="E1456" s="790" t="s">
        <v>66</v>
      </c>
      <c r="F1456" s="790"/>
      <c r="G1456" s="790" t="s">
        <v>10</v>
      </c>
      <c r="H1456" s="826">
        <v>784000000</v>
      </c>
      <c r="I1456" s="790" t="s">
        <v>66</v>
      </c>
      <c r="J1456" s="827"/>
      <c r="K1456" s="790"/>
      <c r="L1456" s="790" t="s">
        <v>1801</v>
      </c>
    </row>
    <row r="1457" spans="1:12" ht="14.5" customHeight="1" x14ac:dyDescent="0.35">
      <c r="A1457" s="787" t="s">
        <v>1491</v>
      </c>
      <c r="B1457" s="144">
        <v>2021</v>
      </c>
      <c r="C1457" s="825" t="s">
        <v>76</v>
      </c>
      <c r="D1457" s="790"/>
      <c r="E1457" s="790"/>
      <c r="F1457" s="790"/>
      <c r="G1457" s="790" t="s">
        <v>10</v>
      </c>
      <c r="H1457" s="826">
        <v>0</v>
      </c>
      <c r="I1457" s="790"/>
      <c r="J1457" s="827"/>
      <c r="K1457" s="790"/>
      <c r="L1457" s="790"/>
    </row>
    <row r="1458" spans="1:12" ht="14.5" customHeight="1" x14ac:dyDescent="0.35">
      <c r="A1458" s="787" t="s">
        <v>1491</v>
      </c>
      <c r="B1458" s="144">
        <v>2021</v>
      </c>
      <c r="C1458" s="825" t="s">
        <v>77</v>
      </c>
      <c r="D1458" s="790" t="s">
        <v>66</v>
      </c>
      <c r="E1458" s="790" t="s">
        <v>66</v>
      </c>
      <c r="F1458" s="828"/>
      <c r="G1458" s="790" t="s">
        <v>10</v>
      </c>
      <c r="H1458" s="826">
        <v>455421627.56370288</v>
      </c>
      <c r="I1458" s="790" t="s">
        <v>86</v>
      </c>
      <c r="J1458" s="827">
        <v>5931846.2085027508</v>
      </c>
      <c r="K1458" s="790" t="s">
        <v>1802</v>
      </c>
      <c r="L1458" s="790"/>
    </row>
    <row r="1459" spans="1:12" ht="14.5" customHeight="1" x14ac:dyDescent="0.35">
      <c r="A1459" s="787" t="s">
        <v>1491</v>
      </c>
      <c r="B1459" s="144">
        <v>2021</v>
      </c>
      <c r="C1459" s="825" t="s">
        <v>78</v>
      </c>
      <c r="D1459" s="790"/>
      <c r="E1459" s="829"/>
      <c r="F1459" s="828"/>
      <c r="G1459" s="790" t="s">
        <v>10</v>
      </c>
      <c r="H1459" s="826">
        <v>0</v>
      </c>
      <c r="I1459" s="790"/>
      <c r="J1459" s="827"/>
      <c r="K1459" s="790"/>
      <c r="L1459" s="790"/>
    </row>
    <row r="1460" spans="1:12" ht="14.5" customHeight="1" x14ac:dyDescent="0.35">
      <c r="A1460" s="787" t="s">
        <v>1491</v>
      </c>
      <c r="B1460" s="144">
        <v>2021</v>
      </c>
      <c r="C1460" s="825" t="s">
        <v>79</v>
      </c>
      <c r="D1460" s="790"/>
      <c r="E1460" s="829"/>
      <c r="F1460" s="828"/>
      <c r="G1460" s="790" t="s">
        <v>10</v>
      </c>
      <c r="H1460" s="826">
        <v>0</v>
      </c>
      <c r="I1460" s="790"/>
      <c r="J1460" s="827"/>
      <c r="K1460" s="790"/>
      <c r="L1460" s="790"/>
    </row>
    <row r="1461" spans="1:12" ht="14.5" customHeight="1" x14ac:dyDescent="0.35">
      <c r="A1461" s="787" t="s">
        <v>1491</v>
      </c>
      <c r="B1461" s="144">
        <v>2021</v>
      </c>
      <c r="C1461" s="825" t="s">
        <v>80</v>
      </c>
      <c r="D1461" s="790"/>
      <c r="E1461" s="829"/>
      <c r="F1461" s="828"/>
      <c r="G1461" s="790" t="s">
        <v>10</v>
      </c>
      <c r="H1461" s="826">
        <v>0</v>
      </c>
      <c r="I1461" s="790"/>
      <c r="J1461" s="827"/>
      <c r="K1461" s="790"/>
      <c r="L1461" s="790"/>
    </row>
    <row r="1462" spans="1:12" ht="14.5" customHeight="1" x14ac:dyDescent="0.35">
      <c r="A1462" s="787" t="s">
        <v>1491</v>
      </c>
      <c r="B1462" s="144">
        <v>2021</v>
      </c>
      <c r="C1462" s="825" t="s">
        <v>81</v>
      </c>
      <c r="D1462" s="790"/>
      <c r="E1462" s="829"/>
      <c r="F1462" s="828"/>
      <c r="G1462" s="790" t="s">
        <v>10</v>
      </c>
      <c r="H1462" s="826">
        <v>0</v>
      </c>
      <c r="I1462" s="790"/>
      <c r="J1462" s="827"/>
      <c r="K1462" s="790"/>
      <c r="L1462" s="790"/>
    </row>
    <row r="1463" spans="1:12" ht="14.5" customHeight="1" x14ac:dyDescent="0.35">
      <c r="A1463" s="787" t="s">
        <v>1491</v>
      </c>
      <c r="B1463" s="144">
        <v>2021</v>
      </c>
      <c r="C1463" s="821" t="s">
        <v>68</v>
      </c>
      <c r="D1463" s="822"/>
      <c r="E1463" s="830"/>
      <c r="F1463" s="831"/>
      <c r="G1463" s="822" t="s">
        <v>11</v>
      </c>
      <c r="H1463" s="832">
        <v>0</v>
      </c>
      <c r="I1463" s="822"/>
      <c r="J1463" s="824"/>
      <c r="K1463" s="822"/>
      <c r="L1463" s="822"/>
    </row>
    <row r="1464" spans="1:12" ht="14.5" customHeight="1" x14ac:dyDescent="0.35">
      <c r="A1464" s="787" t="s">
        <v>1491</v>
      </c>
      <c r="B1464" s="144">
        <v>2021</v>
      </c>
      <c r="C1464" s="821" t="s">
        <v>69</v>
      </c>
      <c r="D1464" s="822"/>
      <c r="E1464" s="830"/>
      <c r="F1464" s="831"/>
      <c r="G1464" s="822" t="s">
        <v>11</v>
      </c>
      <c r="H1464" s="832">
        <v>0</v>
      </c>
      <c r="I1464" s="822"/>
      <c r="J1464" s="824"/>
      <c r="K1464" s="822"/>
      <c r="L1464" s="822"/>
    </row>
    <row r="1465" spans="1:12" ht="14.5" customHeight="1" x14ac:dyDescent="0.35">
      <c r="A1465" s="787" t="s">
        <v>1491</v>
      </c>
      <c r="B1465" s="144">
        <v>2021</v>
      </c>
      <c r="C1465" s="825" t="s">
        <v>70</v>
      </c>
      <c r="D1465" s="790"/>
      <c r="E1465" s="833"/>
      <c r="F1465" s="828"/>
      <c r="G1465" s="790" t="s">
        <v>11</v>
      </c>
      <c r="H1465" s="834">
        <v>0</v>
      </c>
      <c r="I1465" s="790"/>
      <c r="J1465" s="827"/>
      <c r="K1465" s="790"/>
      <c r="L1465" s="790"/>
    </row>
    <row r="1466" spans="1:12" ht="14.5" customHeight="1" x14ac:dyDescent="0.35">
      <c r="A1466" s="787" t="s">
        <v>1491</v>
      </c>
      <c r="B1466" s="144">
        <v>2021</v>
      </c>
      <c r="C1466" s="821" t="s">
        <v>71</v>
      </c>
      <c r="D1466" s="830" t="s">
        <v>66</v>
      </c>
      <c r="E1466" s="830" t="s">
        <v>66</v>
      </c>
      <c r="F1466" s="831"/>
      <c r="G1466" s="822" t="s">
        <v>11</v>
      </c>
      <c r="H1466" s="832">
        <v>315868099508.29999</v>
      </c>
      <c r="I1466" s="822" t="s">
        <v>66</v>
      </c>
      <c r="J1466" s="824"/>
      <c r="K1466" s="822"/>
      <c r="L1466" s="822"/>
    </row>
    <row r="1467" spans="1:12" ht="14.5" customHeight="1" x14ac:dyDescent="0.35">
      <c r="A1467" s="787" t="s">
        <v>1491</v>
      </c>
      <c r="B1467" s="144">
        <v>2021</v>
      </c>
      <c r="C1467" s="821" t="s">
        <v>72</v>
      </c>
      <c r="D1467" s="830" t="s">
        <v>66</v>
      </c>
      <c r="E1467" s="830" t="s">
        <v>66</v>
      </c>
      <c r="F1467" s="831"/>
      <c r="G1467" s="822" t="s">
        <v>11</v>
      </c>
      <c r="H1467" s="832">
        <v>8926583307.6300011</v>
      </c>
      <c r="I1467" s="822" t="s">
        <v>66</v>
      </c>
      <c r="J1467" s="824"/>
      <c r="K1467" s="822"/>
      <c r="L1467" s="822"/>
    </row>
    <row r="1468" spans="1:12" ht="14.5" customHeight="1" x14ac:dyDescent="0.35">
      <c r="A1468" s="787" t="s">
        <v>1491</v>
      </c>
      <c r="B1468" s="144">
        <v>2021</v>
      </c>
      <c r="C1468" s="821" t="s">
        <v>73</v>
      </c>
      <c r="D1468" s="830" t="s">
        <v>66</v>
      </c>
      <c r="E1468" s="830" t="s">
        <v>66</v>
      </c>
      <c r="F1468" s="831"/>
      <c r="G1468" s="822" t="s">
        <v>11</v>
      </c>
      <c r="H1468" s="832">
        <f>'[33]V. Informasi CSR_2021'!I1439</f>
        <v>0</v>
      </c>
      <c r="I1468" s="822" t="s">
        <v>86</v>
      </c>
      <c r="J1468" s="824"/>
      <c r="K1468" s="822"/>
      <c r="L1468" s="822"/>
    </row>
    <row r="1469" spans="1:12" ht="14.5" customHeight="1" x14ac:dyDescent="0.35">
      <c r="A1469" s="787" t="s">
        <v>1491</v>
      </c>
      <c r="B1469" s="144">
        <v>2021</v>
      </c>
      <c r="C1469" s="825" t="s">
        <v>74</v>
      </c>
      <c r="D1469" s="790"/>
      <c r="E1469" s="833"/>
      <c r="F1469" s="828"/>
      <c r="G1469" s="790" t="s">
        <v>11</v>
      </c>
      <c r="H1469" s="834">
        <v>0</v>
      </c>
      <c r="I1469" s="790"/>
      <c r="J1469" s="827"/>
      <c r="K1469" s="790"/>
      <c r="L1469" s="790"/>
    </row>
    <row r="1470" spans="1:12" ht="14.5" customHeight="1" x14ac:dyDescent="0.35">
      <c r="A1470" s="787" t="s">
        <v>1491</v>
      </c>
      <c r="B1470" s="144">
        <v>2021</v>
      </c>
      <c r="C1470" s="825" t="s">
        <v>75</v>
      </c>
      <c r="D1470" s="790"/>
      <c r="E1470" s="833"/>
      <c r="F1470" s="828"/>
      <c r="G1470" s="790" t="s">
        <v>11</v>
      </c>
      <c r="H1470" s="834">
        <v>0</v>
      </c>
      <c r="I1470" s="790"/>
      <c r="J1470" s="827"/>
      <c r="K1470" s="790"/>
      <c r="L1470" s="790"/>
    </row>
    <row r="1471" spans="1:12" ht="14.5" customHeight="1" x14ac:dyDescent="0.35">
      <c r="A1471" s="787" t="s">
        <v>1491</v>
      </c>
      <c r="B1471" s="144">
        <v>2021</v>
      </c>
      <c r="C1471" s="825" t="s">
        <v>76</v>
      </c>
      <c r="D1471" s="790"/>
      <c r="E1471" s="833"/>
      <c r="F1471" s="828"/>
      <c r="G1471" s="790" t="s">
        <v>11</v>
      </c>
      <c r="H1471" s="834">
        <v>0</v>
      </c>
      <c r="I1471" s="790"/>
      <c r="J1471" s="827"/>
      <c r="K1471" s="790"/>
      <c r="L1471" s="790"/>
    </row>
    <row r="1472" spans="1:12" ht="14.5" customHeight="1" x14ac:dyDescent="0.35">
      <c r="A1472" s="787" t="s">
        <v>1491</v>
      </c>
      <c r="B1472" s="144">
        <v>2021</v>
      </c>
      <c r="C1472" s="825" t="s">
        <v>77</v>
      </c>
      <c r="D1472" s="790"/>
      <c r="E1472" s="833"/>
      <c r="F1472" s="828"/>
      <c r="G1472" s="790" t="s">
        <v>11</v>
      </c>
      <c r="H1472" s="834">
        <v>0</v>
      </c>
      <c r="I1472" s="790"/>
      <c r="J1472" s="827"/>
      <c r="K1472" s="790"/>
      <c r="L1472" s="790"/>
    </row>
    <row r="1473" spans="1:12" ht="14.5" customHeight="1" x14ac:dyDescent="0.35">
      <c r="A1473" s="787" t="s">
        <v>1491</v>
      </c>
      <c r="B1473" s="144">
        <v>2021</v>
      </c>
      <c r="C1473" s="825" t="s">
        <v>78</v>
      </c>
      <c r="D1473" s="790"/>
      <c r="E1473" s="833"/>
      <c r="F1473" s="828"/>
      <c r="G1473" s="790" t="s">
        <v>11</v>
      </c>
      <c r="H1473" s="834">
        <v>0</v>
      </c>
      <c r="I1473" s="790"/>
      <c r="J1473" s="827"/>
      <c r="K1473" s="790"/>
      <c r="L1473" s="790"/>
    </row>
    <row r="1474" spans="1:12" ht="14.5" customHeight="1" x14ac:dyDescent="0.35">
      <c r="A1474" s="787" t="s">
        <v>1491</v>
      </c>
      <c r="B1474" s="144">
        <v>2021</v>
      </c>
      <c r="C1474" s="825" t="s">
        <v>79</v>
      </c>
      <c r="D1474" s="790"/>
      <c r="E1474" s="833"/>
      <c r="F1474" s="828"/>
      <c r="G1474" s="790" t="s">
        <v>11</v>
      </c>
      <c r="H1474" s="834">
        <v>0</v>
      </c>
      <c r="I1474" s="790"/>
      <c r="J1474" s="827"/>
      <c r="K1474" s="790"/>
      <c r="L1474" s="790"/>
    </row>
    <row r="1475" spans="1:12" ht="14.5" customHeight="1" x14ac:dyDescent="0.35">
      <c r="A1475" s="787" t="s">
        <v>1491</v>
      </c>
      <c r="B1475" s="144">
        <v>2021</v>
      </c>
      <c r="C1475" s="825" t="s">
        <v>80</v>
      </c>
      <c r="D1475" s="790"/>
      <c r="E1475" s="833"/>
      <c r="F1475" s="828"/>
      <c r="G1475" s="790" t="s">
        <v>11</v>
      </c>
      <c r="H1475" s="834">
        <v>0</v>
      </c>
      <c r="I1475" s="790"/>
      <c r="J1475" s="827"/>
      <c r="K1475" s="790"/>
      <c r="L1475" s="790"/>
    </row>
    <row r="1476" spans="1:12" ht="14.5" customHeight="1" x14ac:dyDescent="0.35">
      <c r="A1476" s="787" t="s">
        <v>1491</v>
      </c>
      <c r="B1476" s="144">
        <v>2021</v>
      </c>
      <c r="C1476" s="825" t="s">
        <v>82</v>
      </c>
      <c r="D1476" s="790"/>
      <c r="E1476" s="833"/>
      <c r="F1476" s="828"/>
      <c r="G1476" s="790" t="s">
        <v>11</v>
      </c>
      <c r="H1476" s="834">
        <v>0</v>
      </c>
      <c r="I1476" s="790"/>
      <c r="J1476" s="827"/>
      <c r="K1476" s="790"/>
      <c r="L1476" s="790"/>
    </row>
    <row r="1477" spans="1:12" ht="15" x14ac:dyDescent="0.4">
      <c r="A1477" s="787" t="s">
        <v>1491</v>
      </c>
      <c r="B1477" s="144">
        <v>2021</v>
      </c>
      <c r="C1477" s="788"/>
      <c r="D1477" s="777"/>
      <c r="E1477" s="784"/>
      <c r="F1477" s="781"/>
      <c r="G1477" s="797"/>
      <c r="H1477" s="820"/>
      <c r="I1477" s="790"/>
      <c r="J1477" s="790"/>
      <c r="K1477" s="790"/>
      <c r="L1477" s="790"/>
    </row>
    <row r="1478" spans="1:12" ht="15" x14ac:dyDescent="0.4">
      <c r="A1478" s="787" t="s">
        <v>1496</v>
      </c>
      <c r="B1478" s="144">
        <v>2021</v>
      </c>
      <c r="C1478" s="1031" t="s">
        <v>68</v>
      </c>
      <c r="D1478" s="777"/>
      <c r="E1478" s="777"/>
      <c r="F1478" s="777"/>
      <c r="G1478" s="777" t="s">
        <v>10</v>
      </c>
      <c r="H1478" s="795">
        <f>100524.321461313*1000</f>
        <v>100524321.46131299</v>
      </c>
      <c r="I1478" s="777"/>
      <c r="J1478" s="777"/>
      <c r="K1478" s="777"/>
      <c r="L1478" s="777"/>
    </row>
    <row r="1479" spans="1:12" ht="15" x14ac:dyDescent="0.4">
      <c r="A1479" s="787" t="s">
        <v>1496</v>
      </c>
      <c r="B1479" s="144">
        <v>2021</v>
      </c>
      <c r="C1479" s="788" t="s">
        <v>69</v>
      </c>
      <c r="D1479" s="777"/>
      <c r="E1479" s="777"/>
      <c r="F1479" s="777"/>
      <c r="G1479" s="777" t="s">
        <v>10</v>
      </c>
      <c r="H1479" s="795"/>
      <c r="I1479" s="777"/>
      <c r="J1479" s="777"/>
      <c r="K1479" s="777"/>
      <c r="L1479" s="777"/>
    </row>
    <row r="1480" spans="1:12" ht="15" x14ac:dyDescent="0.4">
      <c r="A1480" s="787" t="s">
        <v>1496</v>
      </c>
      <c r="B1480" s="144">
        <v>2021</v>
      </c>
      <c r="C1480" s="788" t="s">
        <v>70</v>
      </c>
      <c r="D1480" s="777"/>
      <c r="E1480" s="777"/>
      <c r="F1480" s="777"/>
      <c r="G1480" s="777" t="s">
        <v>10</v>
      </c>
      <c r="H1480" s="795"/>
      <c r="I1480" s="777"/>
      <c r="J1480" s="777"/>
      <c r="K1480" s="777"/>
      <c r="L1480" s="777"/>
    </row>
    <row r="1481" spans="1:12" ht="15" x14ac:dyDescent="0.4">
      <c r="A1481" s="787" t="s">
        <v>1496</v>
      </c>
      <c r="B1481" s="144">
        <v>2021</v>
      </c>
      <c r="C1481" s="788" t="s">
        <v>71</v>
      </c>
      <c r="D1481" s="777"/>
      <c r="E1481" s="777"/>
      <c r="F1481" s="777"/>
      <c r="G1481" s="777" t="s">
        <v>10</v>
      </c>
      <c r="H1481" s="795"/>
      <c r="I1481" s="777"/>
      <c r="J1481" s="777"/>
      <c r="K1481" s="777"/>
      <c r="L1481" s="777"/>
    </row>
    <row r="1482" spans="1:12" ht="15" x14ac:dyDescent="0.4">
      <c r="A1482" s="787" t="s">
        <v>1496</v>
      </c>
      <c r="B1482" s="144">
        <v>2021</v>
      </c>
      <c r="C1482" s="788" t="s">
        <v>72</v>
      </c>
      <c r="D1482" s="777"/>
      <c r="E1482" s="777"/>
      <c r="F1482" s="777"/>
      <c r="G1482" s="777" t="s">
        <v>10</v>
      </c>
      <c r="H1482" s="795"/>
      <c r="I1482" s="777"/>
      <c r="J1482" s="777"/>
      <c r="K1482" s="777"/>
      <c r="L1482" s="777"/>
    </row>
    <row r="1483" spans="1:12" ht="15" x14ac:dyDescent="0.4">
      <c r="A1483" s="787" t="s">
        <v>1496</v>
      </c>
      <c r="B1483" s="144">
        <v>2021</v>
      </c>
      <c r="C1483" s="788" t="s">
        <v>73</v>
      </c>
      <c r="D1483" s="777"/>
      <c r="E1483" s="777"/>
      <c r="F1483" s="777"/>
      <c r="G1483" s="777" t="s">
        <v>10</v>
      </c>
      <c r="H1483" s="795"/>
      <c r="I1483" s="777"/>
      <c r="J1483" s="777"/>
      <c r="K1483" s="777"/>
      <c r="L1483" s="777"/>
    </row>
    <row r="1484" spans="1:12" ht="15" x14ac:dyDescent="0.4">
      <c r="A1484" s="787" t="s">
        <v>1496</v>
      </c>
      <c r="B1484" s="144">
        <v>2021</v>
      </c>
      <c r="C1484" s="788" t="s">
        <v>74</v>
      </c>
      <c r="D1484" s="777"/>
      <c r="E1484" s="777"/>
      <c r="F1484" s="777"/>
      <c r="G1484" s="777" t="s">
        <v>10</v>
      </c>
      <c r="H1484" s="795">
        <f t="shared" ref="H1484" si="0">603221.05+607416.66</f>
        <v>1210637.71</v>
      </c>
      <c r="I1484" s="777"/>
      <c r="J1484" s="777"/>
      <c r="K1484" s="777"/>
      <c r="L1484" s="777"/>
    </row>
    <row r="1485" spans="1:12" ht="15" x14ac:dyDescent="0.4">
      <c r="A1485" s="787" t="s">
        <v>1496</v>
      </c>
      <c r="B1485" s="144">
        <v>2021</v>
      </c>
      <c r="C1485" s="788" t="s">
        <v>75</v>
      </c>
      <c r="D1485" s="777"/>
      <c r="E1485" s="777"/>
      <c r="F1485" s="777"/>
      <c r="G1485" s="777" t="s">
        <v>10</v>
      </c>
      <c r="H1485" s="795"/>
      <c r="I1485" s="777"/>
      <c r="J1485" s="777"/>
      <c r="K1485" s="777"/>
      <c r="L1485" s="777"/>
    </row>
    <row r="1486" spans="1:12" ht="15" x14ac:dyDescent="0.4">
      <c r="A1486" s="787" t="s">
        <v>1496</v>
      </c>
      <c r="B1486" s="144">
        <v>2021</v>
      </c>
      <c r="C1486" s="788" t="s">
        <v>76</v>
      </c>
      <c r="D1486" s="777"/>
      <c r="E1486" s="777"/>
      <c r="F1486" s="777"/>
      <c r="G1486" s="777" t="s">
        <v>10</v>
      </c>
      <c r="H1486" s="795"/>
      <c r="I1486" s="777"/>
      <c r="J1486" s="777"/>
      <c r="K1486" s="777"/>
      <c r="L1486" s="777"/>
    </row>
    <row r="1487" spans="1:12" ht="15" x14ac:dyDescent="0.4">
      <c r="A1487" s="787" t="s">
        <v>1496</v>
      </c>
      <c r="B1487" s="144">
        <v>2021</v>
      </c>
      <c r="C1487" s="788" t="s">
        <v>77</v>
      </c>
      <c r="D1487" s="777"/>
      <c r="E1487" s="777"/>
      <c r="F1487" s="781"/>
      <c r="G1487" s="777" t="s">
        <v>10</v>
      </c>
      <c r="H1487" s="795">
        <f>170030.210586734*1000</f>
        <v>170030210.586734</v>
      </c>
      <c r="I1487" s="777"/>
      <c r="J1487" s="777"/>
      <c r="K1487" s="777"/>
      <c r="L1487" s="777"/>
    </row>
    <row r="1488" spans="1:12" ht="15" x14ac:dyDescent="0.4">
      <c r="A1488" s="787" t="s">
        <v>1496</v>
      </c>
      <c r="B1488" s="144">
        <v>2021</v>
      </c>
      <c r="C1488" s="788" t="s">
        <v>78</v>
      </c>
      <c r="D1488" s="777"/>
      <c r="E1488" s="796"/>
      <c r="F1488" s="781"/>
      <c r="G1488" s="777" t="s">
        <v>10</v>
      </c>
      <c r="H1488" s="795">
        <f>22383.5281363364*1000-H1490</f>
        <v>22383520.285151407</v>
      </c>
      <c r="I1488" s="777"/>
      <c r="J1488" s="777"/>
      <c r="K1488" s="777"/>
      <c r="L1488" s="777"/>
    </row>
    <row r="1489" spans="1:12" ht="15" x14ac:dyDescent="0.4">
      <c r="A1489" s="787" t="s">
        <v>1496</v>
      </c>
      <c r="B1489" s="144">
        <v>2021</v>
      </c>
      <c r="C1489" s="788" t="s">
        <v>79</v>
      </c>
      <c r="D1489" s="777"/>
      <c r="E1489" s="796"/>
      <c r="F1489" s="781"/>
      <c r="G1489" s="777" t="s">
        <v>10</v>
      </c>
      <c r="H1489" s="795">
        <v>0</v>
      </c>
      <c r="I1489" s="777"/>
      <c r="J1489" s="777"/>
      <c r="K1489" s="777"/>
      <c r="L1489" s="777"/>
    </row>
    <row r="1490" spans="1:12" ht="15" x14ac:dyDescent="0.4">
      <c r="A1490" s="787" t="s">
        <v>1496</v>
      </c>
      <c r="B1490" s="144">
        <v>2021</v>
      </c>
      <c r="C1490" s="788" t="s">
        <v>80</v>
      </c>
      <c r="D1490" s="777"/>
      <c r="E1490" s="796"/>
      <c r="F1490" s="781"/>
      <c r="G1490" s="777" t="s">
        <v>10</v>
      </c>
      <c r="H1490" s="795">
        <v>7.8511849958449602</v>
      </c>
      <c r="I1490" s="777"/>
      <c r="J1490" s="777"/>
      <c r="K1490" s="777"/>
      <c r="L1490" s="777"/>
    </row>
    <row r="1491" spans="1:12" ht="15" x14ac:dyDescent="0.4">
      <c r="A1491" s="787" t="s">
        <v>1496</v>
      </c>
      <c r="B1491" s="144">
        <v>2021</v>
      </c>
      <c r="C1491" s="788" t="s">
        <v>81</v>
      </c>
      <c r="D1491" s="777"/>
      <c r="E1491" s="796"/>
      <c r="F1491" s="781"/>
      <c r="G1491" s="777" t="s">
        <v>10</v>
      </c>
      <c r="H1491" s="795">
        <v>0</v>
      </c>
      <c r="I1491" s="777"/>
      <c r="J1491" s="777"/>
      <c r="K1491" s="777"/>
      <c r="L1491" s="777"/>
    </row>
    <row r="1492" spans="1:12" ht="15" x14ac:dyDescent="0.4">
      <c r="A1492" s="787" t="s">
        <v>1496</v>
      </c>
      <c r="B1492" s="144">
        <v>2021</v>
      </c>
      <c r="C1492" s="1031" t="s">
        <v>68</v>
      </c>
      <c r="D1492" s="777"/>
      <c r="E1492" s="793"/>
      <c r="F1492" s="781"/>
      <c r="G1492" s="777" t="s">
        <v>11</v>
      </c>
      <c r="H1492" s="794"/>
      <c r="I1492" s="777"/>
      <c r="J1492" s="777"/>
      <c r="K1492" s="777"/>
      <c r="L1492" s="777"/>
    </row>
    <row r="1493" spans="1:12" ht="15" x14ac:dyDescent="0.4">
      <c r="A1493" s="787" t="s">
        <v>1496</v>
      </c>
      <c r="B1493" s="144">
        <v>2021</v>
      </c>
      <c r="C1493" s="788" t="s">
        <v>69</v>
      </c>
      <c r="D1493" s="777"/>
      <c r="E1493" s="793"/>
      <c r="F1493" s="781"/>
      <c r="G1493" s="777" t="s">
        <v>11</v>
      </c>
      <c r="H1493" s="794">
        <v>277149647971</v>
      </c>
      <c r="I1493" s="777"/>
      <c r="J1493" s="777"/>
      <c r="K1493" s="777"/>
      <c r="L1493" s="777"/>
    </row>
    <row r="1494" spans="1:12" ht="15" x14ac:dyDescent="0.4">
      <c r="A1494" s="787" t="s">
        <v>1496</v>
      </c>
      <c r="B1494" s="144">
        <v>2021</v>
      </c>
      <c r="C1494" s="788" t="s">
        <v>70</v>
      </c>
      <c r="D1494" s="777"/>
      <c r="E1494" s="793"/>
      <c r="F1494" s="781"/>
      <c r="G1494" s="777" t="s">
        <v>11</v>
      </c>
      <c r="H1494" s="794">
        <v>0</v>
      </c>
      <c r="I1494" s="777"/>
      <c r="J1494" s="777"/>
      <c r="K1494" s="777"/>
      <c r="L1494" s="777"/>
    </row>
    <row r="1495" spans="1:12" ht="15" x14ac:dyDescent="0.4">
      <c r="A1495" s="787" t="s">
        <v>1496</v>
      </c>
      <c r="B1495" s="144">
        <v>2021</v>
      </c>
      <c r="C1495" s="788" t="s">
        <v>71</v>
      </c>
      <c r="D1495" s="777"/>
      <c r="E1495" s="793"/>
      <c r="F1495" s="781"/>
      <c r="G1495" s="777" t="s">
        <v>11</v>
      </c>
      <c r="H1495" s="794">
        <v>267682551285</v>
      </c>
      <c r="I1495" s="777"/>
      <c r="J1495" s="777"/>
      <c r="K1495" s="777"/>
      <c r="L1495" s="777"/>
    </row>
    <row r="1496" spans="1:12" ht="15" x14ac:dyDescent="0.4">
      <c r="A1496" s="787" t="s">
        <v>1496</v>
      </c>
      <c r="B1496" s="144">
        <v>2021</v>
      </c>
      <c r="C1496" s="788" t="s">
        <v>72</v>
      </c>
      <c r="D1496" s="777"/>
      <c r="E1496" s="793"/>
      <c r="F1496" s="781"/>
      <c r="G1496" s="777" t="s">
        <v>11</v>
      </c>
      <c r="H1496" s="794">
        <v>13665340</v>
      </c>
      <c r="I1496" s="777"/>
      <c r="J1496" s="777"/>
      <c r="K1496" s="777"/>
      <c r="L1496" s="777"/>
    </row>
    <row r="1497" spans="1:12" ht="15" x14ac:dyDescent="0.4">
      <c r="A1497" s="787" t="s">
        <v>1496</v>
      </c>
      <c r="B1497" s="144">
        <v>2021</v>
      </c>
      <c r="C1497" s="788" t="s">
        <v>73</v>
      </c>
      <c r="D1497" s="777"/>
      <c r="E1497" s="793"/>
      <c r="F1497" s="781"/>
      <c r="G1497" s="777" t="s">
        <v>11</v>
      </c>
      <c r="H1497" s="794">
        <f>'[34]V. Informasi CSR_2021'!H1459</f>
        <v>0</v>
      </c>
      <c r="I1497" s="777"/>
      <c r="J1497" s="777"/>
      <c r="K1497" s="777"/>
      <c r="L1497" s="777"/>
    </row>
    <row r="1498" spans="1:12" ht="15" x14ac:dyDescent="0.4">
      <c r="A1498" s="787" t="s">
        <v>1496</v>
      </c>
      <c r="B1498" s="144">
        <v>2021</v>
      </c>
      <c r="C1498" s="788" t="s">
        <v>74</v>
      </c>
      <c r="D1498" s="777"/>
      <c r="E1498" s="793"/>
      <c r="F1498" s="781"/>
      <c r="G1498" s="777" t="s">
        <v>11</v>
      </c>
      <c r="H1498" s="794"/>
      <c r="I1498" s="777"/>
      <c r="J1498" s="777"/>
      <c r="K1498" s="777"/>
      <c r="L1498" s="777"/>
    </row>
    <row r="1499" spans="1:12" ht="15" x14ac:dyDescent="0.4">
      <c r="A1499" s="787" t="s">
        <v>1496</v>
      </c>
      <c r="B1499" s="144">
        <v>2021</v>
      </c>
      <c r="C1499" s="788" t="s">
        <v>75</v>
      </c>
      <c r="D1499" s="777"/>
      <c r="E1499" s="793"/>
      <c r="F1499" s="781"/>
      <c r="G1499" s="777" t="s">
        <v>11</v>
      </c>
      <c r="H1499" s="794"/>
      <c r="I1499" s="777"/>
      <c r="J1499" s="777"/>
      <c r="K1499" s="777"/>
      <c r="L1499" s="777"/>
    </row>
    <row r="1500" spans="1:12" ht="15" x14ac:dyDescent="0.4">
      <c r="A1500" s="787" t="s">
        <v>1496</v>
      </c>
      <c r="B1500" s="144">
        <v>2021</v>
      </c>
      <c r="C1500" s="788" t="s">
        <v>76</v>
      </c>
      <c r="D1500" s="777"/>
      <c r="E1500" s="793"/>
      <c r="F1500" s="781"/>
      <c r="G1500" s="777" t="s">
        <v>11</v>
      </c>
      <c r="H1500" s="794"/>
      <c r="I1500" s="777"/>
      <c r="J1500" s="777"/>
      <c r="K1500" s="777"/>
      <c r="L1500" s="777"/>
    </row>
    <row r="1501" spans="1:12" ht="15" x14ac:dyDescent="0.4">
      <c r="A1501" s="787" t="s">
        <v>1496</v>
      </c>
      <c r="B1501" s="144">
        <v>2021</v>
      </c>
      <c r="C1501" s="788" t="s">
        <v>77</v>
      </c>
      <c r="D1501" s="777"/>
      <c r="E1501" s="793"/>
      <c r="F1501" s="781"/>
      <c r="G1501" s="777" t="s">
        <v>11</v>
      </c>
      <c r="H1501" s="794"/>
      <c r="I1501" s="777"/>
      <c r="J1501" s="777"/>
      <c r="K1501" s="777"/>
      <c r="L1501" s="777"/>
    </row>
    <row r="1502" spans="1:12" ht="15" x14ac:dyDescent="0.4">
      <c r="A1502" s="787" t="s">
        <v>1496</v>
      </c>
      <c r="B1502" s="144">
        <v>2021</v>
      </c>
      <c r="C1502" s="788" t="s">
        <v>78</v>
      </c>
      <c r="D1502" s="777"/>
      <c r="E1502" s="793"/>
      <c r="F1502" s="781"/>
      <c r="G1502" s="777" t="s">
        <v>11</v>
      </c>
      <c r="H1502" s="794"/>
      <c r="I1502" s="777"/>
      <c r="J1502" s="777"/>
      <c r="K1502" s="777"/>
      <c r="L1502" s="777"/>
    </row>
    <row r="1503" spans="1:12" ht="15" x14ac:dyDescent="0.4">
      <c r="A1503" s="787" t="s">
        <v>1496</v>
      </c>
      <c r="B1503" s="144">
        <v>2021</v>
      </c>
      <c r="C1503" s="788" t="s">
        <v>79</v>
      </c>
      <c r="D1503" s="777"/>
      <c r="E1503" s="793"/>
      <c r="F1503" s="781"/>
      <c r="G1503" s="777" t="s">
        <v>11</v>
      </c>
      <c r="H1503" s="794"/>
      <c r="I1503" s="777"/>
      <c r="J1503" s="777"/>
      <c r="K1503" s="777"/>
      <c r="L1503" s="777"/>
    </row>
    <row r="1504" spans="1:12" ht="15" x14ac:dyDescent="0.4">
      <c r="A1504" s="787" t="s">
        <v>1496</v>
      </c>
      <c r="B1504" s="144">
        <v>2021</v>
      </c>
      <c r="C1504" s="788" t="s">
        <v>80</v>
      </c>
      <c r="D1504" s="777"/>
      <c r="E1504" s="793"/>
      <c r="F1504" s="781"/>
      <c r="G1504" s="777" t="s">
        <v>11</v>
      </c>
      <c r="H1504" s="794"/>
      <c r="I1504" s="777"/>
      <c r="J1504" s="777"/>
      <c r="K1504" s="777"/>
      <c r="L1504" s="777"/>
    </row>
    <row r="1505" spans="1:12" ht="15" x14ac:dyDescent="0.4">
      <c r="A1505" s="787" t="s">
        <v>1496</v>
      </c>
      <c r="B1505" s="144">
        <v>2021</v>
      </c>
      <c r="C1505" s="788" t="s">
        <v>82</v>
      </c>
      <c r="D1505" s="777"/>
      <c r="E1505" s="793"/>
      <c r="F1505" s="781"/>
      <c r="G1505" s="777" t="s">
        <v>11</v>
      </c>
      <c r="H1505" s="794"/>
      <c r="I1505" s="777"/>
      <c r="J1505" s="777"/>
      <c r="K1505" s="777"/>
      <c r="L1505" s="777"/>
    </row>
    <row r="1506" spans="1:12" ht="15" x14ac:dyDescent="0.4">
      <c r="A1506" s="787" t="s">
        <v>1496</v>
      </c>
      <c r="B1506" s="144">
        <v>2021</v>
      </c>
      <c r="C1506" s="788"/>
      <c r="D1506" s="777"/>
      <c r="E1506" s="784"/>
      <c r="F1506" s="781"/>
      <c r="G1506" s="797"/>
      <c r="H1506" s="820"/>
      <c r="I1506" s="790"/>
      <c r="J1506" s="790"/>
      <c r="K1506" s="790"/>
      <c r="L1506" s="790"/>
    </row>
    <row r="1507" spans="1:12" ht="15" x14ac:dyDescent="0.4">
      <c r="A1507" s="787" t="s">
        <v>1503</v>
      </c>
      <c r="B1507" s="144">
        <v>2021</v>
      </c>
      <c r="C1507" s="1031" t="s">
        <v>68</v>
      </c>
      <c r="D1507" s="777"/>
      <c r="E1507" s="777"/>
      <c r="F1507" s="777"/>
      <c r="G1507" s="777" t="s">
        <v>10</v>
      </c>
      <c r="H1507" s="795">
        <v>7104278.7699999996</v>
      </c>
      <c r="I1507" s="777"/>
      <c r="J1507" s="777"/>
      <c r="K1507" s="777"/>
      <c r="L1507" s="777"/>
    </row>
    <row r="1508" spans="1:12" ht="15" x14ac:dyDescent="0.4">
      <c r="A1508" s="787" t="s">
        <v>1503</v>
      </c>
      <c r="B1508" s="144">
        <v>2021</v>
      </c>
      <c r="C1508" s="788" t="s">
        <v>69</v>
      </c>
      <c r="D1508" s="777"/>
      <c r="E1508" s="777"/>
      <c r="F1508" s="777"/>
      <c r="G1508" s="777" t="s">
        <v>10</v>
      </c>
      <c r="H1508" s="795">
        <v>0</v>
      </c>
      <c r="I1508" s="777"/>
      <c r="J1508" s="777"/>
      <c r="K1508" s="777"/>
      <c r="L1508" s="777"/>
    </row>
    <row r="1509" spans="1:12" ht="15" x14ac:dyDescent="0.4">
      <c r="A1509" s="787" t="s">
        <v>1503</v>
      </c>
      <c r="B1509" s="144">
        <v>2021</v>
      </c>
      <c r="C1509" s="788" t="s">
        <v>70</v>
      </c>
      <c r="D1509" s="777"/>
      <c r="E1509" s="777"/>
      <c r="F1509" s="777"/>
      <c r="G1509" s="777" t="s">
        <v>10</v>
      </c>
      <c r="H1509" s="795">
        <v>0</v>
      </c>
      <c r="I1509" s="777"/>
      <c r="J1509" s="777"/>
      <c r="K1509" s="777"/>
      <c r="L1509" s="777"/>
    </row>
    <row r="1510" spans="1:12" ht="15" x14ac:dyDescent="0.4">
      <c r="A1510" s="787" t="s">
        <v>1503</v>
      </c>
      <c r="B1510" s="144">
        <v>2021</v>
      </c>
      <c r="C1510" s="788" t="s">
        <v>71</v>
      </c>
      <c r="D1510" s="777"/>
      <c r="E1510" s="777"/>
      <c r="F1510" s="777"/>
      <c r="G1510" s="777" t="s">
        <v>10</v>
      </c>
      <c r="H1510" s="795">
        <v>0</v>
      </c>
      <c r="I1510" s="777"/>
      <c r="J1510" s="777"/>
      <c r="K1510" s="777"/>
      <c r="L1510" s="777"/>
    </row>
    <row r="1511" spans="1:12" ht="15" x14ac:dyDescent="0.4">
      <c r="A1511" s="787" t="s">
        <v>1503</v>
      </c>
      <c r="B1511" s="144">
        <v>2021</v>
      </c>
      <c r="C1511" s="788" t="s">
        <v>72</v>
      </c>
      <c r="D1511" s="777"/>
      <c r="E1511" s="777"/>
      <c r="F1511" s="777"/>
      <c r="G1511" s="777" t="s">
        <v>10</v>
      </c>
      <c r="H1511" s="795">
        <v>0</v>
      </c>
      <c r="I1511" s="777"/>
      <c r="J1511" s="777"/>
      <c r="K1511" s="777"/>
      <c r="L1511" s="777"/>
    </row>
    <row r="1512" spans="1:12" ht="15" x14ac:dyDescent="0.4">
      <c r="A1512" s="787" t="s">
        <v>1503</v>
      </c>
      <c r="B1512" s="144">
        <v>2021</v>
      </c>
      <c r="C1512" s="788" t="s">
        <v>73</v>
      </c>
      <c r="D1512" s="777"/>
      <c r="E1512" s="777"/>
      <c r="F1512" s="777"/>
      <c r="G1512" s="777" t="s">
        <v>10</v>
      </c>
      <c r="H1512" s="795">
        <v>0</v>
      </c>
      <c r="I1512" s="777"/>
      <c r="J1512" s="777"/>
      <c r="K1512" s="777"/>
      <c r="L1512" s="777"/>
    </row>
    <row r="1513" spans="1:12" ht="15" x14ac:dyDescent="0.4">
      <c r="A1513" s="787" t="s">
        <v>1503</v>
      </c>
      <c r="B1513" s="144">
        <v>2021</v>
      </c>
      <c r="C1513" s="788" t="s">
        <v>74</v>
      </c>
      <c r="D1513" s="777"/>
      <c r="E1513" s="777"/>
      <c r="F1513" s="777"/>
      <c r="G1513" s="777" t="s">
        <v>10</v>
      </c>
      <c r="H1513" s="795">
        <v>36175.999999999993</v>
      </c>
      <c r="I1513" s="777" t="s">
        <v>86</v>
      </c>
      <c r="J1513" s="777" t="s">
        <v>67</v>
      </c>
      <c r="K1513" s="777"/>
      <c r="L1513" s="777"/>
    </row>
    <row r="1514" spans="1:12" ht="15" x14ac:dyDescent="0.4">
      <c r="A1514" s="787" t="s">
        <v>1503</v>
      </c>
      <c r="B1514" s="144">
        <v>2021</v>
      </c>
      <c r="C1514" s="788" t="s">
        <v>75</v>
      </c>
      <c r="D1514" s="777"/>
      <c r="E1514" s="777"/>
      <c r="F1514" s="777"/>
      <c r="G1514" s="777" t="s">
        <v>10</v>
      </c>
      <c r="H1514" s="795">
        <v>0</v>
      </c>
      <c r="I1514" s="777"/>
      <c r="J1514" s="777"/>
      <c r="K1514" s="777"/>
      <c r="L1514" s="777"/>
    </row>
    <row r="1515" spans="1:12" ht="15" x14ac:dyDescent="0.4">
      <c r="A1515" s="787" t="s">
        <v>1503</v>
      </c>
      <c r="B1515" s="144">
        <v>2021</v>
      </c>
      <c r="C1515" s="788" t="s">
        <v>76</v>
      </c>
      <c r="D1515" s="777"/>
      <c r="E1515" s="777"/>
      <c r="F1515" s="777"/>
      <c r="G1515" s="777" t="s">
        <v>10</v>
      </c>
      <c r="H1515" s="795">
        <v>0</v>
      </c>
      <c r="I1515" s="777"/>
      <c r="J1515" s="777"/>
      <c r="K1515" s="777"/>
      <c r="L1515" s="777"/>
    </row>
    <row r="1516" spans="1:12" ht="15" x14ac:dyDescent="0.4">
      <c r="A1516" s="787" t="s">
        <v>1503</v>
      </c>
      <c r="B1516" s="144">
        <v>2021</v>
      </c>
      <c r="C1516" s="788" t="s">
        <v>77</v>
      </c>
      <c r="D1516" s="777"/>
      <c r="E1516" s="777"/>
      <c r="F1516" s="781"/>
      <c r="G1516" s="777" t="s">
        <v>10</v>
      </c>
      <c r="H1516" s="795">
        <v>108057747.61344251</v>
      </c>
      <c r="I1516" s="777" t="s">
        <v>86</v>
      </c>
      <c r="J1516" s="799">
        <v>1587140.8705929997</v>
      </c>
      <c r="K1516" s="777" t="s">
        <v>350</v>
      </c>
      <c r="L1516" s="777"/>
    </row>
    <row r="1517" spans="1:12" ht="15" x14ac:dyDescent="0.4">
      <c r="A1517" s="787" t="s">
        <v>1503</v>
      </c>
      <c r="B1517" s="144">
        <v>2021</v>
      </c>
      <c r="C1517" s="788" t="s">
        <v>78</v>
      </c>
      <c r="D1517" s="777"/>
      <c r="E1517" s="796"/>
      <c r="F1517" s="781"/>
      <c r="G1517" s="777" t="s">
        <v>10</v>
      </c>
      <c r="H1517" s="795">
        <v>895568.52172159776</v>
      </c>
      <c r="I1517" s="777" t="s">
        <v>86</v>
      </c>
      <c r="J1517" s="799">
        <v>285748.81925</v>
      </c>
      <c r="K1517" s="777" t="s">
        <v>1103</v>
      </c>
      <c r="L1517" s="777"/>
    </row>
    <row r="1518" spans="1:12" ht="15" x14ac:dyDescent="0.4">
      <c r="A1518" s="787" t="s">
        <v>1503</v>
      </c>
      <c r="B1518" s="144">
        <v>2021</v>
      </c>
      <c r="C1518" s="788" t="s">
        <v>79</v>
      </c>
      <c r="D1518" s="777"/>
      <c r="E1518" s="796"/>
      <c r="F1518" s="781"/>
      <c r="G1518" s="777" t="s">
        <v>10</v>
      </c>
      <c r="H1518" s="795">
        <v>0</v>
      </c>
      <c r="I1518" s="777" t="s">
        <v>67</v>
      </c>
      <c r="J1518" s="777" t="s">
        <v>67</v>
      </c>
      <c r="K1518" s="777" t="s">
        <v>67</v>
      </c>
      <c r="L1518" s="777"/>
    </row>
    <row r="1519" spans="1:12" ht="15" x14ac:dyDescent="0.4">
      <c r="A1519" s="787" t="s">
        <v>1503</v>
      </c>
      <c r="B1519" s="144">
        <v>2021</v>
      </c>
      <c r="C1519" s="788" t="s">
        <v>80</v>
      </c>
      <c r="D1519" s="777"/>
      <c r="E1519" s="796"/>
      <c r="F1519" s="781"/>
      <c r="G1519" s="777" t="s">
        <v>10</v>
      </c>
      <c r="H1519" s="795">
        <v>0</v>
      </c>
      <c r="I1519" s="777" t="s">
        <v>67</v>
      </c>
      <c r="J1519" s="777" t="s">
        <v>67</v>
      </c>
      <c r="K1519" s="777" t="s">
        <v>67</v>
      </c>
      <c r="L1519" s="777"/>
    </row>
    <row r="1520" spans="1:12" ht="15" x14ac:dyDescent="0.4">
      <c r="A1520" s="787" t="s">
        <v>1503</v>
      </c>
      <c r="B1520" s="144">
        <v>2021</v>
      </c>
      <c r="C1520" s="788" t="s">
        <v>81</v>
      </c>
      <c r="D1520" s="777"/>
      <c r="E1520" s="796"/>
      <c r="F1520" s="781"/>
      <c r="G1520" s="777" t="s">
        <v>10</v>
      </c>
      <c r="H1520" s="795">
        <v>0</v>
      </c>
      <c r="I1520" s="777"/>
      <c r="J1520" s="777"/>
      <c r="K1520" s="777"/>
      <c r="L1520" s="777"/>
    </row>
    <row r="1521" spans="1:12" ht="15" x14ac:dyDescent="0.4">
      <c r="A1521" s="787" t="s">
        <v>1503</v>
      </c>
      <c r="B1521" s="144">
        <v>2021</v>
      </c>
      <c r="C1521" s="1031" t="s">
        <v>68</v>
      </c>
      <c r="D1521" s="777"/>
      <c r="E1521" s="793"/>
      <c r="F1521" s="781"/>
      <c r="G1521" s="777" t="s">
        <v>11</v>
      </c>
      <c r="H1521" s="794">
        <v>0</v>
      </c>
      <c r="I1521" s="777"/>
      <c r="J1521" s="777"/>
      <c r="K1521" s="777"/>
      <c r="L1521" s="777"/>
    </row>
    <row r="1522" spans="1:12" ht="15" x14ac:dyDescent="0.4">
      <c r="A1522" s="787" t="s">
        <v>1503</v>
      </c>
      <c r="B1522" s="144">
        <v>2021</v>
      </c>
      <c r="C1522" s="788" t="s">
        <v>69</v>
      </c>
      <c r="D1522" s="777"/>
      <c r="E1522" s="793"/>
      <c r="F1522" s="781"/>
      <c r="G1522" s="777" t="s">
        <v>11</v>
      </c>
      <c r="H1522" s="794">
        <v>342836312681</v>
      </c>
      <c r="I1522" s="777"/>
      <c r="J1522" s="777"/>
      <c r="K1522" s="777"/>
      <c r="L1522" s="777"/>
    </row>
    <row r="1523" spans="1:12" ht="15" x14ac:dyDescent="0.4">
      <c r="A1523" s="787" t="s">
        <v>1503</v>
      </c>
      <c r="B1523" s="144">
        <v>2021</v>
      </c>
      <c r="C1523" s="788" t="s">
        <v>70</v>
      </c>
      <c r="D1523" s="777"/>
      <c r="E1523" s="793"/>
      <c r="F1523" s="781"/>
      <c r="G1523" s="777" t="s">
        <v>11</v>
      </c>
      <c r="H1523" s="794"/>
      <c r="I1523" s="777"/>
      <c r="J1523" s="777"/>
      <c r="K1523" s="777"/>
      <c r="L1523" s="777"/>
    </row>
    <row r="1524" spans="1:12" ht="15" x14ac:dyDescent="0.4">
      <c r="A1524" s="787" t="s">
        <v>1503</v>
      </c>
      <c r="B1524" s="144">
        <v>2021</v>
      </c>
      <c r="C1524" s="788" t="s">
        <v>71</v>
      </c>
      <c r="D1524" s="777"/>
      <c r="E1524" s="793"/>
      <c r="F1524" s="781"/>
      <c r="G1524" s="777" t="s">
        <v>11</v>
      </c>
      <c r="H1524" s="794">
        <v>399356741599.70001</v>
      </c>
      <c r="I1524" s="777"/>
      <c r="J1524" s="777"/>
      <c r="K1524" s="777"/>
      <c r="L1524" s="777"/>
    </row>
    <row r="1525" spans="1:12" ht="15" x14ac:dyDescent="0.4">
      <c r="A1525" s="787" t="s">
        <v>1503</v>
      </c>
      <c r="B1525" s="144">
        <v>2021</v>
      </c>
      <c r="C1525" s="788" t="s">
        <v>72</v>
      </c>
      <c r="D1525" s="777"/>
      <c r="E1525" s="793"/>
      <c r="F1525" s="781"/>
      <c r="G1525" s="777" t="s">
        <v>11</v>
      </c>
      <c r="H1525" s="794">
        <v>5464050</v>
      </c>
      <c r="I1525" s="777"/>
      <c r="J1525" s="777"/>
      <c r="K1525" s="777"/>
      <c r="L1525" s="777"/>
    </row>
    <row r="1526" spans="1:12" ht="15" x14ac:dyDescent="0.4">
      <c r="A1526" s="787" t="s">
        <v>1503</v>
      </c>
      <c r="B1526" s="144">
        <v>2021</v>
      </c>
      <c r="C1526" s="788" t="s">
        <v>73</v>
      </c>
      <c r="D1526" s="777"/>
      <c r="E1526" s="793"/>
      <c r="F1526" s="781"/>
      <c r="G1526" s="777" t="s">
        <v>11</v>
      </c>
      <c r="H1526" s="794">
        <v>359972200</v>
      </c>
      <c r="I1526" s="777"/>
      <c r="J1526" s="777"/>
      <c r="K1526" s="777"/>
      <c r="L1526" s="777"/>
    </row>
    <row r="1527" spans="1:12" ht="15" x14ac:dyDescent="0.4">
      <c r="A1527" s="787" t="s">
        <v>1503</v>
      </c>
      <c r="B1527" s="144">
        <v>2021</v>
      </c>
      <c r="C1527" s="788" t="s">
        <v>74</v>
      </c>
      <c r="D1527" s="777"/>
      <c r="E1527" s="793"/>
      <c r="F1527" s="781"/>
      <c r="G1527" s="777" t="s">
        <v>11</v>
      </c>
      <c r="H1527" s="794"/>
      <c r="I1527" s="777"/>
      <c r="J1527" s="777"/>
      <c r="K1527" s="777"/>
      <c r="L1527" s="777"/>
    </row>
    <row r="1528" spans="1:12" ht="15" x14ac:dyDescent="0.4">
      <c r="A1528" s="787" t="s">
        <v>1503</v>
      </c>
      <c r="B1528" s="144">
        <v>2021</v>
      </c>
      <c r="C1528" s="788" t="s">
        <v>75</v>
      </c>
      <c r="D1528" s="777"/>
      <c r="E1528" s="793"/>
      <c r="F1528" s="781"/>
      <c r="G1528" s="777" t="s">
        <v>11</v>
      </c>
      <c r="H1528" s="794">
        <v>0</v>
      </c>
      <c r="I1528" s="777"/>
      <c r="J1528" s="777"/>
      <c r="K1528" s="777"/>
      <c r="L1528" s="777"/>
    </row>
    <row r="1529" spans="1:12" ht="15" x14ac:dyDescent="0.4">
      <c r="A1529" s="787" t="s">
        <v>1503</v>
      </c>
      <c r="B1529" s="144">
        <v>2021</v>
      </c>
      <c r="C1529" s="788" t="s">
        <v>76</v>
      </c>
      <c r="D1529" s="777"/>
      <c r="E1529" s="793"/>
      <c r="F1529" s="781"/>
      <c r="G1529" s="777" t="s">
        <v>11</v>
      </c>
      <c r="H1529" s="794">
        <v>0</v>
      </c>
      <c r="I1529" s="777"/>
      <c r="J1529" s="777"/>
      <c r="K1529" s="777"/>
      <c r="L1529" s="777"/>
    </row>
    <row r="1530" spans="1:12" ht="15" x14ac:dyDescent="0.4">
      <c r="A1530" s="787" t="s">
        <v>1503</v>
      </c>
      <c r="B1530" s="144">
        <v>2021</v>
      </c>
      <c r="C1530" s="788" t="s">
        <v>77</v>
      </c>
      <c r="D1530" s="777"/>
      <c r="E1530" s="793"/>
      <c r="F1530" s="781"/>
      <c r="G1530" s="777" t="s">
        <v>11</v>
      </c>
      <c r="H1530" s="794">
        <v>0</v>
      </c>
      <c r="I1530" s="777"/>
      <c r="J1530" s="777"/>
      <c r="K1530" s="777"/>
      <c r="L1530" s="777"/>
    </row>
    <row r="1531" spans="1:12" ht="15" x14ac:dyDescent="0.4">
      <c r="A1531" s="787" t="s">
        <v>1503</v>
      </c>
      <c r="B1531" s="144">
        <v>2021</v>
      </c>
      <c r="C1531" s="788" t="s">
        <v>78</v>
      </c>
      <c r="D1531" s="777"/>
      <c r="E1531" s="793"/>
      <c r="F1531" s="781"/>
      <c r="G1531" s="777" t="s">
        <v>11</v>
      </c>
      <c r="H1531" s="794">
        <v>0</v>
      </c>
      <c r="I1531" s="777"/>
      <c r="J1531" s="777"/>
      <c r="K1531" s="777"/>
      <c r="L1531" s="777"/>
    </row>
    <row r="1532" spans="1:12" ht="15" x14ac:dyDescent="0.4">
      <c r="A1532" s="787" t="s">
        <v>1503</v>
      </c>
      <c r="B1532" s="144">
        <v>2021</v>
      </c>
      <c r="C1532" s="788" t="s">
        <v>79</v>
      </c>
      <c r="D1532" s="777"/>
      <c r="E1532" s="793"/>
      <c r="F1532" s="781"/>
      <c r="G1532" s="777" t="s">
        <v>11</v>
      </c>
      <c r="H1532" s="794">
        <v>0</v>
      </c>
      <c r="I1532" s="777"/>
      <c r="J1532" s="777"/>
      <c r="K1532" s="777"/>
      <c r="L1532" s="777"/>
    </row>
    <row r="1533" spans="1:12" ht="15" x14ac:dyDescent="0.4">
      <c r="A1533" s="787" t="s">
        <v>1503</v>
      </c>
      <c r="B1533" s="144">
        <v>2021</v>
      </c>
      <c r="C1533" s="788" t="s">
        <v>80</v>
      </c>
      <c r="D1533" s="777"/>
      <c r="E1533" s="793"/>
      <c r="F1533" s="781"/>
      <c r="G1533" s="777" t="s">
        <v>11</v>
      </c>
      <c r="H1533" s="794">
        <v>0</v>
      </c>
      <c r="I1533" s="777"/>
      <c r="J1533" s="777"/>
      <c r="K1533" s="777"/>
      <c r="L1533" s="777"/>
    </row>
    <row r="1534" spans="1:12" ht="15" x14ac:dyDescent="0.4">
      <c r="A1534" s="787" t="s">
        <v>1503</v>
      </c>
      <c r="B1534" s="144">
        <v>2021</v>
      </c>
      <c r="C1534" s="788" t="s">
        <v>82</v>
      </c>
      <c r="D1534" s="777"/>
      <c r="E1534" s="793"/>
      <c r="F1534" s="781"/>
      <c r="G1534" s="777" t="s">
        <v>11</v>
      </c>
      <c r="H1534" s="794">
        <v>0</v>
      </c>
      <c r="I1534" s="777"/>
      <c r="J1534" s="777"/>
      <c r="K1534" s="777"/>
      <c r="L1534" s="777"/>
    </row>
    <row r="1535" spans="1:12" ht="15" x14ac:dyDescent="0.4">
      <c r="A1535" s="787" t="s">
        <v>1503</v>
      </c>
      <c r="B1535" s="144">
        <v>2021</v>
      </c>
      <c r="C1535" s="788"/>
      <c r="D1535" s="777"/>
      <c r="E1535" s="777"/>
      <c r="F1535" s="781"/>
      <c r="G1535" s="777"/>
      <c r="H1535" s="795"/>
      <c r="I1535" s="777"/>
      <c r="J1535" s="777"/>
      <c r="K1535" s="777"/>
      <c r="L1535" s="777"/>
    </row>
    <row r="1536" spans="1:12" ht="15" x14ac:dyDescent="0.4">
      <c r="A1536" s="787" t="s">
        <v>1507</v>
      </c>
      <c r="B1536" s="144">
        <v>2021</v>
      </c>
      <c r="C1536" s="1031" t="s">
        <v>68</v>
      </c>
      <c r="D1536" s="777"/>
      <c r="E1536" s="777"/>
      <c r="F1536" s="777"/>
      <c r="G1536" s="777" t="s">
        <v>10</v>
      </c>
      <c r="H1536" s="795"/>
      <c r="I1536" s="777"/>
      <c r="J1536" s="777"/>
      <c r="K1536" s="777"/>
      <c r="L1536" s="777"/>
    </row>
    <row r="1537" spans="1:12" ht="15" x14ac:dyDescent="0.4">
      <c r="A1537" s="787" t="s">
        <v>1507</v>
      </c>
      <c r="B1537" s="144">
        <v>2021</v>
      </c>
      <c r="C1537" s="788" t="s">
        <v>69</v>
      </c>
      <c r="D1537" s="777"/>
      <c r="E1537" s="777"/>
      <c r="F1537" s="777"/>
      <c r="G1537" s="777" t="s">
        <v>10</v>
      </c>
      <c r="H1537" s="795"/>
      <c r="I1537" s="777"/>
      <c r="J1537" s="777"/>
      <c r="K1537" s="777"/>
      <c r="L1537" s="777"/>
    </row>
    <row r="1538" spans="1:12" ht="15" x14ac:dyDescent="0.4">
      <c r="A1538" s="787" t="s">
        <v>1507</v>
      </c>
      <c r="B1538" s="144">
        <v>2021</v>
      </c>
      <c r="C1538" s="788" t="s">
        <v>70</v>
      </c>
      <c r="D1538" s="777"/>
      <c r="E1538" s="777"/>
      <c r="F1538" s="777"/>
      <c r="G1538" s="777" t="s">
        <v>10</v>
      </c>
      <c r="H1538" s="795"/>
      <c r="I1538" s="777"/>
      <c r="J1538" s="777"/>
      <c r="K1538" s="777"/>
      <c r="L1538" s="777"/>
    </row>
    <row r="1539" spans="1:12" ht="15" x14ac:dyDescent="0.4">
      <c r="A1539" s="787" t="s">
        <v>1507</v>
      </c>
      <c r="B1539" s="144">
        <v>2021</v>
      </c>
      <c r="C1539" s="788" t="s">
        <v>71</v>
      </c>
      <c r="D1539" s="777"/>
      <c r="E1539" s="777"/>
      <c r="F1539" s="777"/>
      <c r="G1539" s="777" t="s">
        <v>10</v>
      </c>
      <c r="H1539" s="795"/>
      <c r="I1539" s="777"/>
      <c r="J1539" s="777"/>
      <c r="K1539" s="777"/>
      <c r="L1539" s="777"/>
    </row>
    <row r="1540" spans="1:12" ht="15" x14ac:dyDescent="0.4">
      <c r="A1540" s="787" t="s">
        <v>1507</v>
      </c>
      <c r="B1540" s="144">
        <v>2021</v>
      </c>
      <c r="C1540" s="788" t="s">
        <v>72</v>
      </c>
      <c r="D1540" s="777"/>
      <c r="E1540" s="777"/>
      <c r="F1540" s="777"/>
      <c r="G1540" s="777" t="s">
        <v>10</v>
      </c>
      <c r="H1540" s="795"/>
      <c r="I1540" s="777"/>
      <c r="J1540" s="777"/>
      <c r="K1540" s="777"/>
      <c r="L1540" s="777"/>
    </row>
    <row r="1541" spans="1:12" ht="15" x14ac:dyDescent="0.4">
      <c r="A1541" s="787" t="s">
        <v>1507</v>
      </c>
      <c r="B1541" s="144">
        <v>2021</v>
      </c>
      <c r="C1541" s="788" t="s">
        <v>73</v>
      </c>
      <c r="D1541" s="777"/>
      <c r="E1541" s="777"/>
      <c r="F1541" s="777"/>
      <c r="G1541" s="777" t="s">
        <v>10</v>
      </c>
      <c r="H1541" s="795"/>
      <c r="I1541" s="777"/>
      <c r="J1541" s="777"/>
      <c r="K1541" s="777"/>
      <c r="L1541" s="777"/>
    </row>
    <row r="1542" spans="1:12" ht="15" x14ac:dyDescent="0.4">
      <c r="A1542" s="787" t="s">
        <v>1507</v>
      </c>
      <c r="B1542" s="144">
        <v>2021</v>
      </c>
      <c r="C1542" s="788" t="s">
        <v>74</v>
      </c>
      <c r="D1542" s="777"/>
      <c r="E1542" s="777"/>
      <c r="F1542" s="777"/>
      <c r="G1542" s="777" t="s">
        <v>10</v>
      </c>
      <c r="H1542" s="795">
        <v>0</v>
      </c>
      <c r="I1542" s="777"/>
      <c r="J1542" s="777"/>
      <c r="K1542" s="777"/>
      <c r="L1542" s="782" t="s">
        <v>1803</v>
      </c>
    </row>
    <row r="1543" spans="1:12" ht="15" x14ac:dyDescent="0.4">
      <c r="A1543" s="787" t="s">
        <v>1507</v>
      </c>
      <c r="B1543" s="144">
        <v>2021</v>
      </c>
      <c r="C1543" s="788" t="s">
        <v>75</v>
      </c>
      <c r="D1543" s="777"/>
      <c r="E1543" s="777"/>
      <c r="F1543" s="777"/>
      <c r="G1543" s="777" t="s">
        <v>10</v>
      </c>
      <c r="H1543" s="835">
        <v>500000</v>
      </c>
      <c r="I1543" s="777"/>
      <c r="J1543" s="777"/>
      <c r="K1543" s="777"/>
      <c r="L1543" s="777"/>
    </row>
    <row r="1544" spans="1:12" ht="15" x14ac:dyDescent="0.4">
      <c r="A1544" s="787" t="s">
        <v>1507</v>
      </c>
      <c r="B1544" s="144">
        <v>2021</v>
      </c>
      <c r="C1544" s="788" t="s">
        <v>76</v>
      </c>
      <c r="D1544" s="777"/>
      <c r="E1544" s="777"/>
      <c r="F1544" s="777"/>
      <c r="G1544" s="777" t="s">
        <v>10</v>
      </c>
      <c r="H1544" s="795"/>
      <c r="I1544" s="777"/>
      <c r="J1544" s="777"/>
      <c r="K1544" s="777"/>
      <c r="L1544" s="777"/>
    </row>
    <row r="1545" spans="1:12" ht="15" x14ac:dyDescent="0.4">
      <c r="A1545" s="787" t="s">
        <v>1507</v>
      </c>
      <c r="B1545" s="144">
        <v>2021</v>
      </c>
      <c r="C1545" s="788" t="s">
        <v>77</v>
      </c>
      <c r="D1545" s="777"/>
      <c r="E1545" s="777"/>
      <c r="F1545" s="781"/>
      <c r="G1545" s="777" t="s">
        <v>10</v>
      </c>
      <c r="H1545" s="795">
        <v>20771.324298000003</v>
      </c>
      <c r="I1545" s="777"/>
      <c r="J1545" s="777"/>
      <c r="K1545" s="777"/>
      <c r="L1545" s="777"/>
    </row>
    <row r="1546" spans="1:12" ht="15" x14ac:dyDescent="0.4">
      <c r="A1546" s="787" t="s">
        <v>1507</v>
      </c>
      <c r="B1546" s="144">
        <v>2021</v>
      </c>
      <c r="C1546" s="788" t="s">
        <v>78</v>
      </c>
      <c r="D1546" s="777"/>
      <c r="E1546" s="796"/>
      <c r="F1546" s="781"/>
      <c r="G1546" s="777" t="s">
        <v>10</v>
      </c>
      <c r="H1546" s="795">
        <v>241414.1426280805</v>
      </c>
      <c r="I1546" s="777"/>
      <c r="J1546" s="777"/>
      <c r="K1546" s="777"/>
      <c r="L1546" s="777"/>
    </row>
    <row r="1547" spans="1:12" ht="15" x14ac:dyDescent="0.4">
      <c r="A1547" s="787" t="s">
        <v>1507</v>
      </c>
      <c r="B1547" s="144">
        <v>2021</v>
      </c>
      <c r="C1547" s="788" t="s">
        <v>79</v>
      </c>
      <c r="D1547" s="777"/>
      <c r="E1547" s="796"/>
      <c r="F1547" s="781"/>
      <c r="G1547" s="777" t="s">
        <v>10</v>
      </c>
      <c r="H1547" s="795">
        <v>8.5112100030855481E-2</v>
      </c>
      <c r="I1547" s="777"/>
      <c r="J1547" s="777"/>
      <c r="K1547" s="777"/>
      <c r="L1547" s="777"/>
    </row>
    <row r="1548" spans="1:12" ht="15" x14ac:dyDescent="0.4">
      <c r="A1548" s="787" t="s">
        <v>1507</v>
      </c>
      <c r="B1548" s="144">
        <v>2021</v>
      </c>
      <c r="C1548" s="788" t="s">
        <v>80</v>
      </c>
      <c r="D1548" s="777"/>
      <c r="E1548" s="796"/>
      <c r="F1548" s="781"/>
      <c r="G1548" s="777" t="s">
        <v>10</v>
      </c>
      <c r="H1548" s="795">
        <v>0.56330154463648796</v>
      </c>
      <c r="I1548" s="777"/>
      <c r="J1548" s="777"/>
      <c r="K1548" s="777"/>
      <c r="L1548" s="777"/>
    </row>
    <row r="1549" spans="1:12" ht="15" x14ac:dyDescent="0.4">
      <c r="A1549" s="787" t="s">
        <v>1507</v>
      </c>
      <c r="B1549" s="144">
        <v>2021</v>
      </c>
      <c r="C1549" s="788" t="s">
        <v>81</v>
      </c>
      <c r="D1549" s="777"/>
      <c r="E1549" s="796"/>
      <c r="F1549" s="781"/>
      <c r="G1549" s="777" t="s">
        <v>10</v>
      </c>
      <c r="H1549" s="795">
        <v>0</v>
      </c>
      <c r="I1549" s="777"/>
      <c r="J1549" s="777"/>
      <c r="K1549" s="777"/>
      <c r="L1549" s="777"/>
    </row>
    <row r="1550" spans="1:12" ht="15" x14ac:dyDescent="0.4">
      <c r="A1550" s="787" t="s">
        <v>1507</v>
      </c>
      <c r="B1550" s="144">
        <v>2021</v>
      </c>
      <c r="C1550" s="1031" t="s">
        <v>68</v>
      </c>
      <c r="D1550" s="777"/>
      <c r="E1550" s="793"/>
      <c r="F1550" s="781"/>
      <c r="G1550" s="777" t="s">
        <v>11</v>
      </c>
      <c r="H1550" s="794"/>
      <c r="I1550" s="777"/>
      <c r="J1550" s="777"/>
      <c r="K1550" s="777"/>
      <c r="L1550" s="777"/>
    </row>
    <row r="1551" spans="1:12" ht="15" x14ac:dyDescent="0.4">
      <c r="A1551" s="787" t="s">
        <v>1507</v>
      </c>
      <c r="B1551" s="144">
        <v>2021</v>
      </c>
      <c r="C1551" s="788" t="s">
        <v>69</v>
      </c>
      <c r="D1551" s="777"/>
      <c r="E1551" s="793"/>
      <c r="F1551" s="781"/>
      <c r="G1551" s="777" t="s">
        <v>11</v>
      </c>
      <c r="H1551" s="794">
        <v>1217391724</v>
      </c>
      <c r="I1551" s="777"/>
      <c r="J1551" s="777"/>
      <c r="K1551" s="777"/>
      <c r="L1551" s="777" t="s">
        <v>1804</v>
      </c>
    </row>
    <row r="1552" spans="1:12" ht="15" x14ac:dyDescent="0.4">
      <c r="A1552" s="787" t="s">
        <v>1507</v>
      </c>
      <c r="B1552" s="144">
        <v>2021</v>
      </c>
      <c r="C1552" s="788" t="s">
        <v>70</v>
      </c>
      <c r="D1552" s="777"/>
      <c r="E1552" s="793"/>
      <c r="F1552" s="781"/>
      <c r="G1552" s="777" t="s">
        <v>11</v>
      </c>
      <c r="H1552" s="794">
        <v>0</v>
      </c>
      <c r="I1552" s="777"/>
      <c r="J1552" s="777"/>
      <c r="K1552" s="777"/>
      <c r="L1552" s="777"/>
    </row>
    <row r="1553" spans="1:12" ht="15" x14ac:dyDescent="0.4">
      <c r="A1553" s="787" t="s">
        <v>1507</v>
      </c>
      <c r="B1553" s="144">
        <v>2021</v>
      </c>
      <c r="C1553" s="788" t="s">
        <v>71</v>
      </c>
      <c r="D1553" s="777"/>
      <c r="E1553" s="793"/>
      <c r="F1553" s="781"/>
      <c r="G1553" s="777" t="s">
        <v>11</v>
      </c>
      <c r="H1553" s="794">
        <v>1628175396.5</v>
      </c>
      <c r="I1553" s="777"/>
      <c r="J1553" s="777"/>
      <c r="K1553" s="777"/>
      <c r="L1553" s="777"/>
    </row>
    <row r="1554" spans="1:12" ht="15" x14ac:dyDescent="0.4">
      <c r="A1554" s="787" t="s">
        <v>1507</v>
      </c>
      <c r="B1554" s="144">
        <v>2021</v>
      </c>
      <c r="C1554" s="788" t="s">
        <v>72</v>
      </c>
      <c r="D1554" s="777"/>
      <c r="E1554" s="793"/>
      <c r="F1554" s="781"/>
      <c r="G1554" s="777" t="s">
        <v>11</v>
      </c>
      <c r="H1554" s="794"/>
      <c r="I1554" s="777"/>
      <c r="J1554" s="777"/>
      <c r="K1554" s="777"/>
      <c r="L1554" s="777"/>
    </row>
    <row r="1555" spans="1:12" ht="15" x14ac:dyDescent="0.4">
      <c r="A1555" s="787" t="s">
        <v>1507</v>
      </c>
      <c r="B1555" s="144">
        <v>2021</v>
      </c>
      <c r="C1555" s="788" t="s">
        <v>73</v>
      </c>
      <c r="D1555" s="777"/>
      <c r="E1555" s="793"/>
      <c r="F1555" s="781"/>
      <c r="G1555" s="777" t="s">
        <v>11</v>
      </c>
      <c r="H1555" s="794">
        <v>124850000</v>
      </c>
      <c r="I1555" s="777"/>
      <c r="J1555" s="777"/>
      <c r="K1555" s="777"/>
      <c r="L1555" s="777"/>
    </row>
    <row r="1556" spans="1:12" ht="15" x14ac:dyDescent="0.4">
      <c r="A1556" s="787" t="s">
        <v>1507</v>
      </c>
      <c r="B1556" s="144">
        <v>2021</v>
      </c>
      <c r="C1556" s="788" t="s">
        <v>74</v>
      </c>
      <c r="D1556" s="777"/>
      <c r="E1556" s="793"/>
      <c r="F1556" s="781"/>
      <c r="G1556" s="777" t="s">
        <v>11</v>
      </c>
      <c r="H1556" s="794"/>
      <c r="I1556" s="777"/>
      <c r="J1556" s="777"/>
      <c r="K1556" s="777"/>
      <c r="L1556" s="777"/>
    </row>
    <row r="1557" spans="1:12" ht="15" x14ac:dyDescent="0.4">
      <c r="A1557" s="787" t="s">
        <v>1507</v>
      </c>
      <c r="B1557" s="144">
        <v>2021</v>
      </c>
      <c r="C1557" s="788" t="s">
        <v>75</v>
      </c>
      <c r="D1557" s="777"/>
      <c r="E1557" s="793"/>
      <c r="F1557" s="781"/>
      <c r="G1557" s="777" t="s">
        <v>11</v>
      </c>
      <c r="H1557" s="794"/>
      <c r="I1557" s="777"/>
      <c r="J1557" s="777"/>
      <c r="K1557" s="777"/>
      <c r="L1557" s="777"/>
    </row>
    <row r="1558" spans="1:12" ht="15" x14ac:dyDescent="0.4">
      <c r="A1558" s="787" t="s">
        <v>1507</v>
      </c>
      <c r="B1558" s="144">
        <v>2021</v>
      </c>
      <c r="C1558" s="788" t="s">
        <v>76</v>
      </c>
      <c r="D1558" s="777"/>
      <c r="E1558" s="793"/>
      <c r="F1558" s="781"/>
      <c r="G1558" s="777" t="s">
        <v>11</v>
      </c>
      <c r="H1558" s="794"/>
      <c r="I1558" s="777"/>
      <c r="J1558" s="777"/>
      <c r="K1558" s="777"/>
      <c r="L1558" s="777"/>
    </row>
    <row r="1559" spans="1:12" ht="15" x14ac:dyDescent="0.4">
      <c r="A1559" s="787" t="s">
        <v>1507</v>
      </c>
      <c r="B1559" s="144">
        <v>2021</v>
      </c>
      <c r="C1559" s="788" t="s">
        <v>77</v>
      </c>
      <c r="D1559" s="777"/>
      <c r="E1559" s="793"/>
      <c r="F1559" s="781"/>
      <c r="G1559" s="777" t="s">
        <v>11</v>
      </c>
      <c r="H1559" s="794"/>
      <c r="I1559" s="777"/>
      <c r="J1559" s="777"/>
      <c r="K1559" s="777"/>
      <c r="L1559" s="777"/>
    </row>
    <row r="1560" spans="1:12" ht="15" x14ac:dyDescent="0.4">
      <c r="A1560" s="787" t="s">
        <v>1507</v>
      </c>
      <c r="B1560" s="144">
        <v>2021</v>
      </c>
      <c r="C1560" s="788" t="s">
        <v>78</v>
      </c>
      <c r="D1560" s="777"/>
      <c r="E1560" s="793"/>
      <c r="F1560" s="781"/>
      <c r="G1560" s="777" t="s">
        <v>11</v>
      </c>
      <c r="H1560" s="794"/>
      <c r="I1560" s="777"/>
      <c r="J1560" s="777"/>
      <c r="K1560" s="777"/>
      <c r="L1560" s="777"/>
    </row>
    <row r="1561" spans="1:12" ht="15" x14ac:dyDescent="0.4">
      <c r="A1561" s="787" t="s">
        <v>1507</v>
      </c>
      <c r="B1561" s="144">
        <v>2021</v>
      </c>
      <c r="C1561" s="788" t="s">
        <v>79</v>
      </c>
      <c r="D1561" s="777"/>
      <c r="E1561" s="793"/>
      <c r="F1561" s="781"/>
      <c r="G1561" s="777" t="s">
        <v>11</v>
      </c>
      <c r="H1561" s="794"/>
      <c r="I1561" s="777"/>
      <c r="J1561" s="777"/>
      <c r="K1561" s="777"/>
      <c r="L1561" s="777"/>
    </row>
    <row r="1562" spans="1:12" ht="15" x14ac:dyDescent="0.4">
      <c r="A1562" s="787" t="s">
        <v>1507</v>
      </c>
      <c r="B1562" s="144">
        <v>2021</v>
      </c>
      <c r="C1562" s="788" t="s">
        <v>80</v>
      </c>
      <c r="D1562" s="777"/>
      <c r="E1562" s="793"/>
      <c r="F1562" s="781"/>
      <c r="G1562" s="777" t="s">
        <v>11</v>
      </c>
      <c r="H1562" s="794"/>
      <c r="I1562" s="777"/>
      <c r="J1562" s="777"/>
      <c r="K1562" s="777"/>
      <c r="L1562" s="777"/>
    </row>
    <row r="1563" spans="1:12" ht="15" x14ac:dyDescent="0.4">
      <c r="A1563" s="787" t="s">
        <v>1507</v>
      </c>
      <c r="B1563" s="144">
        <v>2021</v>
      </c>
      <c r="C1563" s="788" t="s">
        <v>82</v>
      </c>
      <c r="D1563" s="777"/>
      <c r="E1563" s="793"/>
      <c r="F1563" s="781"/>
      <c r="G1563" s="777" t="s">
        <v>11</v>
      </c>
      <c r="H1563" s="794"/>
      <c r="I1563" s="777"/>
      <c r="J1563" s="777"/>
      <c r="K1563" s="777"/>
      <c r="L1563" s="777"/>
    </row>
    <row r="1564" spans="1:12" ht="15" x14ac:dyDescent="0.4">
      <c r="A1564" s="787" t="s">
        <v>1507</v>
      </c>
      <c r="B1564" s="144">
        <v>2021</v>
      </c>
      <c r="C1564" s="788"/>
      <c r="D1564" s="777"/>
      <c r="E1564" s="784"/>
      <c r="F1564" s="781"/>
      <c r="G1564" s="797"/>
      <c r="H1564" s="820"/>
      <c r="I1564" s="790"/>
      <c r="J1564" s="790"/>
      <c r="K1564" s="790"/>
      <c r="L1564" s="790"/>
    </row>
    <row r="1565" spans="1:12" ht="15" x14ac:dyDescent="0.4">
      <c r="A1565" s="787" t="s">
        <v>1513</v>
      </c>
      <c r="B1565" s="144">
        <v>2021</v>
      </c>
      <c r="C1565" s="1031" t="s">
        <v>68</v>
      </c>
      <c r="D1565" s="777"/>
      <c r="E1565" s="777"/>
      <c r="F1565" s="777"/>
      <c r="G1565" s="777" t="s">
        <v>10</v>
      </c>
      <c r="H1565" s="795"/>
      <c r="I1565" s="777"/>
      <c r="J1565" s="777"/>
      <c r="K1565" s="777"/>
      <c r="L1565" s="777"/>
    </row>
    <row r="1566" spans="1:12" ht="15" x14ac:dyDescent="0.4">
      <c r="A1566" s="787" t="s">
        <v>1513</v>
      </c>
      <c r="B1566" s="144">
        <v>2021</v>
      </c>
      <c r="C1566" s="788" t="s">
        <v>69</v>
      </c>
      <c r="D1566" s="777"/>
      <c r="E1566" s="777"/>
      <c r="F1566" s="777"/>
      <c r="G1566" s="777" t="s">
        <v>10</v>
      </c>
      <c r="H1566" s="795"/>
      <c r="I1566" s="777"/>
      <c r="J1566" s="777"/>
      <c r="K1566" s="777"/>
      <c r="L1566" s="777"/>
    </row>
    <row r="1567" spans="1:12" ht="15" x14ac:dyDescent="0.4">
      <c r="A1567" s="787" t="s">
        <v>1513</v>
      </c>
      <c r="B1567" s="144">
        <v>2021</v>
      </c>
      <c r="C1567" s="788" t="s">
        <v>70</v>
      </c>
      <c r="D1567" s="777"/>
      <c r="E1567" s="777"/>
      <c r="F1567" s="777"/>
      <c r="G1567" s="777" t="s">
        <v>10</v>
      </c>
      <c r="H1567" s="795"/>
      <c r="I1567" s="777"/>
      <c r="J1567" s="777"/>
      <c r="K1567" s="777"/>
      <c r="L1567" s="777"/>
    </row>
    <row r="1568" spans="1:12" ht="15" x14ac:dyDescent="0.4">
      <c r="A1568" s="787" t="s">
        <v>1513</v>
      </c>
      <c r="B1568" s="144">
        <v>2021</v>
      </c>
      <c r="C1568" s="788" t="s">
        <v>71</v>
      </c>
      <c r="D1568" s="777"/>
      <c r="E1568" s="777"/>
      <c r="F1568" s="777"/>
      <c r="G1568" s="777" t="s">
        <v>10</v>
      </c>
      <c r="H1568" s="795"/>
      <c r="I1568" s="777"/>
      <c r="J1568" s="777"/>
      <c r="K1568" s="777"/>
      <c r="L1568" s="777"/>
    </row>
    <row r="1569" spans="1:12" ht="15" x14ac:dyDescent="0.4">
      <c r="A1569" s="787" t="s">
        <v>1513</v>
      </c>
      <c r="B1569" s="144">
        <v>2021</v>
      </c>
      <c r="C1569" s="788" t="s">
        <v>72</v>
      </c>
      <c r="D1569" s="777"/>
      <c r="E1569" s="777"/>
      <c r="F1569" s="777"/>
      <c r="G1569" s="777" t="s">
        <v>10</v>
      </c>
      <c r="H1569" s="795"/>
      <c r="I1569" s="777"/>
      <c r="J1569" s="777"/>
      <c r="K1569" s="777"/>
      <c r="L1569" s="777"/>
    </row>
    <row r="1570" spans="1:12" ht="15" x14ac:dyDescent="0.4">
      <c r="A1570" s="787" t="s">
        <v>1513</v>
      </c>
      <c r="B1570" s="144">
        <v>2021</v>
      </c>
      <c r="C1570" s="788" t="s">
        <v>73</v>
      </c>
      <c r="D1570" s="777"/>
      <c r="E1570" s="777"/>
      <c r="F1570" s="777"/>
      <c r="G1570" s="777" t="s">
        <v>10</v>
      </c>
      <c r="H1570" s="795"/>
      <c r="I1570" s="777"/>
      <c r="J1570" s="777"/>
      <c r="K1570" s="777"/>
      <c r="L1570" s="777"/>
    </row>
    <row r="1571" spans="1:12" ht="15" x14ac:dyDescent="0.4">
      <c r="A1571" s="787" t="s">
        <v>1513</v>
      </c>
      <c r="B1571" s="144">
        <v>2021</v>
      </c>
      <c r="C1571" s="788" t="s">
        <v>74</v>
      </c>
      <c r="D1571" s="777"/>
      <c r="E1571" s="777"/>
      <c r="F1571" s="777"/>
      <c r="G1571" s="777" t="s">
        <v>10</v>
      </c>
      <c r="H1571" s="795">
        <v>0</v>
      </c>
      <c r="I1571" s="777"/>
      <c r="J1571" s="777"/>
      <c r="K1571" s="777"/>
      <c r="L1571" s="777" t="s">
        <v>1805</v>
      </c>
    </row>
    <row r="1572" spans="1:12" ht="15" x14ac:dyDescent="0.4">
      <c r="A1572" s="787" t="s">
        <v>1513</v>
      </c>
      <c r="B1572" s="144">
        <v>2021</v>
      </c>
      <c r="C1572" s="788" t="s">
        <v>75</v>
      </c>
      <c r="D1572" s="777"/>
      <c r="E1572" s="777"/>
      <c r="F1572" s="777"/>
      <c r="G1572" s="777" t="s">
        <v>10</v>
      </c>
      <c r="H1572" s="795">
        <v>10000000</v>
      </c>
      <c r="I1572" s="777"/>
      <c r="J1572" s="777"/>
      <c r="K1572" s="777"/>
      <c r="L1572" s="777"/>
    </row>
    <row r="1573" spans="1:12" ht="15" x14ac:dyDescent="0.4">
      <c r="A1573" s="787" t="s">
        <v>1513</v>
      </c>
      <c r="B1573" s="144">
        <v>2021</v>
      </c>
      <c r="C1573" s="788" t="s">
        <v>76</v>
      </c>
      <c r="D1573" s="777"/>
      <c r="E1573" s="777"/>
      <c r="F1573" s="777"/>
      <c r="G1573" s="777" t="s">
        <v>10</v>
      </c>
      <c r="H1573" s="795"/>
      <c r="I1573" s="777"/>
      <c r="J1573" s="777"/>
      <c r="K1573" s="777"/>
      <c r="L1573" s="777"/>
    </row>
    <row r="1574" spans="1:12" ht="15" x14ac:dyDescent="0.4">
      <c r="A1574" s="787" t="s">
        <v>1513</v>
      </c>
      <c r="B1574" s="144">
        <v>2021</v>
      </c>
      <c r="C1574" s="788" t="s">
        <v>77</v>
      </c>
      <c r="D1574" s="777"/>
      <c r="E1574" s="777"/>
      <c r="F1574" s="781"/>
      <c r="G1574" s="777" t="s">
        <v>10</v>
      </c>
      <c r="H1574" s="795">
        <v>8023756.234749998</v>
      </c>
      <c r="I1574" s="777"/>
      <c r="J1574" s="777"/>
      <c r="K1574" s="777"/>
      <c r="L1574" s="777"/>
    </row>
    <row r="1575" spans="1:12" ht="15" x14ac:dyDescent="0.4">
      <c r="A1575" s="787" t="s">
        <v>1513</v>
      </c>
      <c r="B1575" s="144">
        <v>2021</v>
      </c>
      <c r="C1575" s="788" t="s">
        <v>78</v>
      </c>
      <c r="D1575" s="777"/>
      <c r="E1575" s="796"/>
      <c r="F1575" s="781"/>
      <c r="G1575" s="777" t="s">
        <v>10</v>
      </c>
      <c r="H1575" s="795">
        <v>533152.72656877502</v>
      </c>
      <c r="I1575" s="777"/>
      <c r="J1575" s="777"/>
      <c r="K1575" s="777"/>
      <c r="L1575" s="777"/>
    </row>
    <row r="1576" spans="1:12" ht="15" x14ac:dyDescent="0.4">
      <c r="A1576" s="787" t="s">
        <v>1513</v>
      </c>
      <c r="B1576" s="144">
        <v>2021</v>
      </c>
      <c r="C1576" s="788" t="s">
        <v>79</v>
      </c>
      <c r="D1576" s="777"/>
      <c r="E1576" s="796"/>
      <c r="F1576" s="781"/>
      <c r="G1576" s="777" t="s">
        <v>10</v>
      </c>
      <c r="H1576" s="795"/>
      <c r="I1576" s="777"/>
      <c r="J1576" s="777"/>
      <c r="K1576" s="777"/>
      <c r="L1576" s="777"/>
    </row>
    <row r="1577" spans="1:12" ht="15" x14ac:dyDescent="0.4">
      <c r="A1577" s="787" t="s">
        <v>1513</v>
      </c>
      <c r="B1577" s="144">
        <v>2021</v>
      </c>
      <c r="C1577" s="788" t="s">
        <v>80</v>
      </c>
      <c r="D1577" s="777"/>
      <c r="E1577" s="796"/>
      <c r="F1577" s="781"/>
      <c r="G1577" s="777" t="s">
        <v>10</v>
      </c>
      <c r="H1577" s="795"/>
      <c r="I1577" s="777"/>
      <c r="J1577" s="777"/>
      <c r="K1577" s="777"/>
      <c r="L1577" s="777"/>
    </row>
    <row r="1578" spans="1:12" ht="15" x14ac:dyDescent="0.4">
      <c r="A1578" s="787" t="s">
        <v>1513</v>
      </c>
      <c r="B1578" s="144">
        <v>2021</v>
      </c>
      <c r="C1578" s="788" t="s">
        <v>81</v>
      </c>
      <c r="D1578" s="777"/>
      <c r="E1578" s="796"/>
      <c r="F1578" s="781"/>
      <c r="G1578" s="777" t="s">
        <v>10</v>
      </c>
      <c r="H1578" s="795"/>
      <c r="I1578" s="777"/>
      <c r="J1578" s="777"/>
      <c r="K1578" s="777"/>
      <c r="L1578" s="777"/>
    </row>
    <row r="1579" spans="1:12" ht="15" x14ac:dyDescent="0.4">
      <c r="A1579" s="787" t="s">
        <v>1513</v>
      </c>
      <c r="B1579" s="144">
        <v>2021</v>
      </c>
      <c r="C1579" s="1031" t="s">
        <v>68</v>
      </c>
      <c r="D1579" s="777"/>
      <c r="E1579" s="793"/>
      <c r="F1579" s="781"/>
      <c r="G1579" s="777" t="s">
        <v>11</v>
      </c>
      <c r="H1579" s="794"/>
      <c r="I1579" s="777"/>
      <c r="J1579" s="777"/>
      <c r="K1579" s="777"/>
      <c r="L1579" s="777"/>
    </row>
    <row r="1580" spans="1:12" ht="15" x14ac:dyDescent="0.4">
      <c r="A1580" s="787" t="s">
        <v>1513</v>
      </c>
      <c r="B1580" s="144">
        <v>2021</v>
      </c>
      <c r="C1580" s="788" t="s">
        <v>69</v>
      </c>
      <c r="D1580" s="777"/>
      <c r="E1580" s="793"/>
      <c r="F1580" s="781"/>
      <c r="G1580" s="777" t="s">
        <v>11</v>
      </c>
      <c r="H1580" s="794">
        <v>10853269081</v>
      </c>
      <c r="I1580" s="777"/>
      <c r="J1580" s="777"/>
      <c r="K1580" s="777"/>
      <c r="L1580" s="777"/>
    </row>
    <row r="1581" spans="1:12" ht="15" x14ac:dyDescent="0.4">
      <c r="A1581" s="787" t="s">
        <v>1513</v>
      </c>
      <c r="B1581" s="144">
        <v>2021</v>
      </c>
      <c r="C1581" s="788" t="s">
        <v>70</v>
      </c>
      <c r="D1581" s="777"/>
      <c r="E1581" s="793"/>
      <c r="F1581" s="781"/>
      <c r="G1581" s="777" t="s">
        <v>11</v>
      </c>
      <c r="H1581" s="794"/>
      <c r="I1581" s="777"/>
      <c r="J1581" s="777"/>
      <c r="K1581" s="777"/>
      <c r="L1581" s="777"/>
    </row>
    <row r="1582" spans="1:12" ht="15" x14ac:dyDescent="0.4">
      <c r="A1582" s="787" t="s">
        <v>1513</v>
      </c>
      <c r="B1582" s="144">
        <v>2021</v>
      </c>
      <c r="C1582" s="788" t="s">
        <v>71</v>
      </c>
      <c r="D1582" s="777"/>
      <c r="E1582" s="793"/>
      <c r="F1582" s="781"/>
      <c r="G1582" s="777" t="s">
        <v>11</v>
      </c>
      <c r="H1582" s="794">
        <v>25503068653</v>
      </c>
      <c r="I1582" s="777"/>
      <c r="J1582" s="777"/>
      <c r="K1582" s="777"/>
      <c r="L1582" s="777"/>
    </row>
    <row r="1583" spans="1:12" ht="15" x14ac:dyDescent="0.4">
      <c r="A1583" s="787" t="s">
        <v>1513</v>
      </c>
      <c r="B1583" s="144">
        <v>2021</v>
      </c>
      <c r="C1583" s="788" t="s">
        <v>72</v>
      </c>
      <c r="D1583" s="777"/>
      <c r="E1583" s="793"/>
      <c r="F1583" s="781"/>
      <c r="G1583" s="777" t="s">
        <v>11</v>
      </c>
      <c r="H1583" s="794"/>
      <c r="I1583" s="777"/>
      <c r="J1583" s="777"/>
      <c r="K1583" s="777"/>
      <c r="L1583" s="777"/>
    </row>
    <row r="1584" spans="1:12" ht="15" x14ac:dyDescent="0.4">
      <c r="A1584" s="787" t="s">
        <v>1513</v>
      </c>
      <c r="B1584" s="144">
        <v>2021</v>
      </c>
      <c r="C1584" s="788" t="s">
        <v>73</v>
      </c>
      <c r="D1584" s="777"/>
      <c r="E1584" s="793"/>
      <c r="F1584" s="781"/>
      <c r="G1584" s="777" t="s">
        <v>11</v>
      </c>
      <c r="H1584" s="794">
        <v>246792300</v>
      </c>
      <c r="I1584" s="777"/>
      <c r="J1584" s="777"/>
      <c r="K1584" s="777"/>
      <c r="L1584" s="777"/>
    </row>
    <row r="1585" spans="1:12" ht="15" x14ac:dyDescent="0.4">
      <c r="A1585" s="787" t="s">
        <v>1513</v>
      </c>
      <c r="B1585" s="144">
        <v>2021</v>
      </c>
      <c r="C1585" s="788" t="s">
        <v>74</v>
      </c>
      <c r="D1585" s="777"/>
      <c r="E1585" s="793"/>
      <c r="F1585" s="781"/>
      <c r="G1585" s="777" t="s">
        <v>11</v>
      </c>
      <c r="H1585" s="794"/>
      <c r="I1585" s="777"/>
      <c r="J1585" s="777"/>
      <c r="K1585" s="777"/>
      <c r="L1585" s="777"/>
    </row>
    <row r="1586" spans="1:12" ht="15" x14ac:dyDescent="0.4">
      <c r="A1586" s="787" t="s">
        <v>1513</v>
      </c>
      <c r="B1586" s="144">
        <v>2021</v>
      </c>
      <c r="C1586" s="788" t="s">
        <v>75</v>
      </c>
      <c r="D1586" s="777"/>
      <c r="E1586" s="793"/>
      <c r="F1586" s="781"/>
      <c r="G1586" s="777" t="s">
        <v>11</v>
      </c>
      <c r="H1586" s="794"/>
      <c r="I1586" s="777"/>
      <c r="J1586" s="777"/>
      <c r="K1586" s="777"/>
      <c r="L1586" s="777"/>
    </row>
    <row r="1587" spans="1:12" ht="15" x14ac:dyDescent="0.4">
      <c r="A1587" s="787" t="s">
        <v>1513</v>
      </c>
      <c r="B1587" s="144">
        <v>2021</v>
      </c>
      <c r="C1587" s="788" t="s">
        <v>76</v>
      </c>
      <c r="D1587" s="777"/>
      <c r="E1587" s="793"/>
      <c r="F1587" s="781"/>
      <c r="G1587" s="777" t="s">
        <v>11</v>
      </c>
      <c r="H1587" s="794"/>
      <c r="I1587" s="777"/>
      <c r="J1587" s="777"/>
      <c r="K1587" s="777"/>
      <c r="L1587" s="777"/>
    </row>
    <row r="1588" spans="1:12" ht="15" x14ac:dyDescent="0.4">
      <c r="A1588" s="787" t="s">
        <v>1513</v>
      </c>
      <c r="B1588" s="144">
        <v>2021</v>
      </c>
      <c r="C1588" s="788" t="s">
        <v>77</v>
      </c>
      <c r="D1588" s="777"/>
      <c r="E1588" s="793"/>
      <c r="F1588" s="781"/>
      <c r="G1588" s="777" t="s">
        <v>11</v>
      </c>
      <c r="H1588" s="794"/>
      <c r="I1588" s="777"/>
      <c r="J1588" s="777"/>
      <c r="K1588" s="777"/>
      <c r="L1588" s="777"/>
    </row>
    <row r="1589" spans="1:12" ht="15" x14ac:dyDescent="0.4">
      <c r="A1589" s="787" t="s">
        <v>1513</v>
      </c>
      <c r="B1589" s="144">
        <v>2021</v>
      </c>
      <c r="C1589" s="788" t="s">
        <v>78</v>
      </c>
      <c r="D1589" s="777"/>
      <c r="E1589" s="793"/>
      <c r="F1589" s="781"/>
      <c r="G1589" s="777" t="s">
        <v>11</v>
      </c>
      <c r="H1589" s="794"/>
      <c r="I1589" s="777"/>
      <c r="J1589" s="777"/>
      <c r="K1589" s="777"/>
      <c r="L1589" s="777"/>
    </row>
    <row r="1590" spans="1:12" ht="15" x14ac:dyDescent="0.4">
      <c r="A1590" s="787" t="s">
        <v>1513</v>
      </c>
      <c r="B1590" s="144">
        <v>2021</v>
      </c>
      <c r="C1590" s="788" t="s">
        <v>79</v>
      </c>
      <c r="D1590" s="777"/>
      <c r="E1590" s="793"/>
      <c r="F1590" s="781"/>
      <c r="G1590" s="777" t="s">
        <v>11</v>
      </c>
      <c r="H1590" s="794"/>
      <c r="I1590" s="777"/>
      <c r="J1590" s="777"/>
      <c r="K1590" s="777"/>
      <c r="L1590" s="777"/>
    </row>
    <row r="1591" spans="1:12" ht="15" x14ac:dyDescent="0.4">
      <c r="A1591" s="787" t="s">
        <v>1513</v>
      </c>
      <c r="B1591" s="144">
        <v>2021</v>
      </c>
      <c r="C1591" s="788" t="s">
        <v>80</v>
      </c>
      <c r="D1591" s="777"/>
      <c r="E1591" s="793"/>
      <c r="F1591" s="781"/>
      <c r="G1591" s="777" t="s">
        <v>11</v>
      </c>
      <c r="H1591" s="794"/>
      <c r="I1591" s="777"/>
      <c r="J1591" s="777"/>
      <c r="K1591" s="777"/>
      <c r="L1591" s="777"/>
    </row>
    <row r="1592" spans="1:12" ht="15" x14ac:dyDescent="0.4">
      <c r="A1592" s="787" t="s">
        <v>1513</v>
      </c>
      <c r="B1592" s="144">
        <v>2021</v>
      </c>
      <c r="C1592" s="788" t="s">
        <v>82</v>
      </c>
      <c r="D1592" s="777"/>
      <c r="E1592" s="793"/>
      <c r="F1592" s="781"/>
      <c r="G1592" s="777" t="s">
        <v>11</v>
      </c>
      <c r="H1592" s="794"/>
      <c r="I1592" s="777"/>
      <c r="J1592" s="777"/>
      <c r="K1592" s="777"/>
      <c r="L1592" s="777"/>
    </row>
    <row r="1593" spans="1:12" ht="15" x14ac:dyDescent="0.4">
      <c r="A1593" s="787" t="s">
        <v>1513</v>
      </c>
      <c r="B1593" s="144">
        <v>2021</v>
      </c>
      <c r="C1593" s="788"/>
      <c r="D1593" s="777"/>
      <c r="E1593" s="784"/>
      <c r="F1593" s="781"/>
      <c r="G1593" s="797"/>
      <c r="H1593" s="820"/>
      <c r="I1593" s="790"/>
      <c r="J1593" s="790"/>
      <c r="K1593" s="790"/>
      <c r="L1593" s="790"/>
    </row>
    <row r="1594" spans="1:12" ht="15" x14ac:dyDescent="0.4">
      <c r="A1594" s="787" t="s">
        <v>1516</v>
      </c>
      <c r="B1594" s="144">
        <v>2021</v>
      </c>
      <c r="C1594" s="1031" t="s">
        <v>68</v>
      </c>
      <c r="D1594" s="777"/>
      <c r="E1594" s="777"/>
      <c r="F1594" s="777"/>
      <c r="G1594" s="777" t="s">
        <v>10</v>
      </c>
      <c r="H1594" s="819">
        <v>24118612.67053964</v>
      </c>
      <c r="I1594" s="777"/>
      <c r="J1594" s="777"/>
      <c r="K1594" s="777"/>
      <c r="L1594" s="777"/>
    </row>
    <row r="1595" spans="1:12" ht="15" x14ac:dyDescent="0.4">
      <c r="A1595" s="787" t="s">
        <v>1516</v>
      </c>
      <c r="B1595" s="144">
        <v>2021</v>
      </c>
      <c r="C1595" s="788" t="s">
        <v>69</v>
      </c>
      <c r="D1595" s="777"/>
      <c r="E1595" s="777"/>
      <c r="F1595" s="777"/>
      <c r="G1595" s="777" t="s">
        <v>10</v>
      </c>
      <c r="H1595" s="819">
        <v>9112220.3757520635</v>
      </c>
      <c r="I1595" s="777"/>
      <c r="J1595" s="777"/>
      <c r="K1595" s="777"/>
      <c r="L1595" s="777"/>
    </row>
    <row r="1596" spans="1:12" ht="15" x14ac:dyDescent="0.4">
      <c r="A1596" s="787" t="s">
        <v>1516</v>
      </c>
      <c r="B1596" s="144">
        <v>2021</v>
      </c>
      <c r="C1596" s="788" t="s">
        <v>70</v>
      </c>
      <c r="D1596" s="777"/>
      <c r="E1596" s="777"/>
      <c r="F1596" s="777"/>
      <c r="G1596" s="777" t="s">
        <v>10</v>
      </c>
      <c r="H1596" s="795" t="s">
        <v>83</v>
      </c>
      <c r="I1596" s="777"/>
      <c r="J1596" s="777"/>
      <c r="K1596" s="777"/>
      <c r="L1596" s="777"/>
    </row>
    <row r="1597" spans="1:12" ht="15" x14ac:dyDescent="0.4">
      <c r="A1597" s="787" t="s">
        <v>1516</v>
      </c>
      <c r="B1597" s="144">
        <v>2021</v>
      </c>
      <c r="C1597" s="788" t="s">
        <v>71</v>
      </c>
      <c r="D1597" s="777"/>
      <c r="E1597" s="777"/>
      <c r="F1597" s="777"/>
      <c r="G1597" s="777" t="s">
        <v>10</v>
      </c>
      <c r="H1597" s="795">
        <v>6717409.8204141594</v>
      </c>
      <c r="I1597" s="777"/>
      <c r="J1597" s="777"/>
      <c r="K1597" s="777"/>
      <c r="L1597" s="777"/>
    </row>
    <row r="1598" spans="1:12" ht="15" x14ac:dyDescent="0.4">
      <c r="A1598" s="787" t="s">
        <v>1516</v>
      </c>
      <c r="B1598" s="144">
        <v>2021</v>
      </c>
      <c r="C1598" s="788" t="s">
        <v>72</v>
      </c>
      <c r="D1598" s="777"/>
      <c r="E1598" s="777"/>
      <c r="F1598" s="777"/>
      <c r="G1598" s="777" t="s">
        <v>10</v>
      </c>
      <c r="H1598" s="795"/>
      <c r="I1598" s="777"/>
      <c r="J1598" s="777"/>
      <c r="K1598" s="777"/>
      <c r="L1598" s="777"/>
    </row>
    <row r="1599" spans="1:12" ht="15" x14ac:dyDescent="0.4">
      <c r="A1599" s="787" t="s">
        <v>1516</v>
      </c>
      <c r="B1599" s="144">
        <v>2021</v>
      </c>
      <c r="C1599" s="788" t="s">
        <v>73</v>
      </c>
      <c r="D1599" s="777"/>
      <c r="E1599" s="777"/>
      <c r="F1599" s="777"/>
      <c r="G1599" s="777" t="s">
        <v>10</v>
      </c>
      <c r="H1599" s="795"/>
      <c r="I1599" s="777"/>
      <c r="J1599" s="777"/>
      <c r="K1599" s="777"/>
      <c r="L1599" s="777"/>
    </row>
    <row r="1600" spans="1:12" ht="15" x14ac:dyDescent="0.4">
      <c r="A1600" s="787" t="s">
        <v>1516</v>
      </c>
      <c r="B1600" s="144">
        <v>2021</v>
      </c>
      <c r="C1600" s="788" t="s">
        <v>74</v>
      </c>
      <c r="D1600" s="777"/>
      <c r="E1600" s="777"/>
      <c r="F1600" s="777"/>
      <c r="G1600" s="777" t="s">
        <v>10</v>
      </c>
      <c r="H1600" s="819">
        <v>5845841.6900000004</v>
      </c>
      <c r="I1600" s="777"/>
      <c r="J1600" s="777"/>
      <c r="K1600" s="777"/>
      <c r="L1600" s="777"/>
    </row>
    <row r="1601" spans="1:12" ht="15" x14ac:dyDescent="0.4">
      <c r="A1601" s="787" t="s">
        <v>1516</v>
      </c>
      <c r="B1601" s="144">
        <v>2021</v>
      </c>
      <c r="C1601" s="788" t="s">
        <v>75</v>
      </c>
      <c r="D1601" s="777"/>
      <c r="E1601" s="777"/>
      <c r="F1601" s="777"/>
      <c r="G1601" s="777" t="s">
        <v>10</v>
      </c>
      <c r="H1601" s="795" t="s">
        <v>432</v>
      </c>
      <c r="I1601" s="777"/>
      <c r="J1601" s="777"/>
      <c r="K1601" s="777"/>
      <c r="L1601" s="782" t="s">
        <v>1806</v>
      </c>
    </row>
    <row r="1602" spans="1:12" ht="15" x14ac:dyDescent="0.4">
      <c r="A1602" s="787" t="s">
        <v>1516</v>
      </c>
      <c r="B1602" s="144">
        <v>2021</v>
      </c>
      <c r="C1602" s="788" t="s">
        <v>76</v>
      </c>
      <c r="D1602" s="777"/>
      <c r="E1602" s="777"/>
      <c r="F1602" s="777"/>
      <c r="G1602" s="777" t="s">
        <v>10</v>
      </c>
      <c r="H1602" s="795" t="s">
        <v>432</v>
      </c>
      <c r="I1602" s="777"/>
      <c r="J1602" s="777"/>
      <c r="K1602" s="777"/>
      <c r="L1602" s="782" t="s">
        <v>1806</v>
      </c>
    </row>
    <row r="1603" spans="1:12" ht="15" x14ac:dyDescent="0.4">
      <c r="A1603" s="787" t="s">
        <v>1516</v>
      </c>
      <c r="B1603" s="144">
        <v>2021</v>
      </c>
      <c r="C1603" s="788" t="s">
        <v>77</v>
      </c>
      <c r="D1603" s="777"/>
      <c r="E1603" s="777"/>
      <c r="F1603" s="781"/>
      <c r="G1603" s="777" t="s">
        <v>10</v>
      </c>
      <c r="H1603" s="795">
        <v>16994889.886324823</v>
      </c>
      <c r="I1603" s="777" t="s">
        <v>66</v>
      </c>
      <c r="J1603" s="777"/>
      <c r="K1603" s="777"/>
      <c r="L1603" s="777"/>
    </row>
    <row r="1604" spans="1:12" ht="15" x14ac:dyDescent="0.4">
      <c r="A1604" s="787" t="s">
        <v>1516</v>
      </c>
      <c r="B1604" s="144">
        <v>2021</v>
      </c>
      <c r="C1604" s="788" t="s">
        <v>78</v>
      </c>
      <c r="D1604" s="777"/>
      <c r="E1604" s="796"/>
      <c r="F1604" s="781"/>
      <c r="G1604" s="777" t="s">
        <v>10</v>
      </c>
      <c r="H1604" s="795">
        <v>10223904.579999998</v>
      </c>
      <c r="I1604" s="777" t="s">
        <v>66</v>
      </c>
      <c r="J1604" s="777"/>
      <c r="K1604" s="777"/>
      <c r="L1604" s="777"/>
    </row>
    <row r="1605" spans="1:12" ht="15" x14ac:dyDescent="0.4">
      <c r="A1605" s="787" t="s">
        <v>1516</v>
      </c>
      <c r="B1605" s="144">
        <v>2021</v>
      </c>
      <c r="C1605" s="788" t="s">
        <v>79</v>
      </c>
      <c r="D1605" s="777"/>
      <c r="E1605" s="796"/>
      <c r="F1605" s="781"/>
      <c r="G1605" s="777" t="s">
        <v>10</v>
      </c>
      <c r="H1605" s="795">
        <v>-684928.121910093</v>
      </c>
      <c r="I1605" s="777" t="s">
        <v>66</v>
      </c>
      <c r="J1605" s="777"/>
      <c r="K1605" s="777"/>
      <c r="L1605" s="777"/>
    </row>
    <row r="1606" spans="1:12" ht="15" x14ac:dyDescent="0.4">
      <c r="A1606" s="787" t="s">
        <v>1516</v>
      </c>
      <c r="B1606" s="144">
        <v>2021</v>
      </c>
      <c r="C1606" s="788" t="s">
        <v>80</v>
      </c>
      <c r="D1606" s="777"/>
      <c r="E1606" s="796"/>
      <c r="F1606" s="781"/>
      <c r="G1606" s="777" t="s">
        <v>10</v>
      </c>
      <c r="H1606" s="795">
        <v>-9697195.5199888591</v>
      </c>
      <c r="I1606" s="777" t="s">
        <v>66</v>
      </c>
      <c r="J1606" s="777"/>
      <c r="K1606" s="777"/>
      <c r="L1606" s="777"/>
    </row>
    <row r="1607" spans="1:12" ht="15" x14ac:dyDescent="0.4">
      <c r="A1607" s="787" t="s">
        <v>1516</v>
      </c>
      <c r="B1607" s="144">
        <v>2021</v>
      </c>
      <c r="C1607" s="788" t="s">
        <v>81</v>
      </c>
      <c r="D1607" s="777"/>
      <c r="E1607" s="796"/>
      <c r="F1607" s="781"/>
      <c r="G1607" s="777" t="s">
        <v>10</v>
      </c>
      <c r="H1607" s="795">
        <v>6791541.4134846861</v>
      </c>
      <c r="I1607" s="777" t="s">
        <v>66</v>
      </c>
      <c r="J1607" s="777"/>
      <c r="K1607" s="777"/>
      <c r="L1607" s="777"/>
    </row>
    <row r="1608" spans="1:12" ht="15" x14ac:dyDescent="0.4">
      <c r="A1608" s="787" t="s">
        <v>1516</v>
      </c>
      <c r="B1608" s="144">
        <v>2021</v>
      </c>
      <c r="C1608" s="1031" t="s">
        <v>68</v>
      </c>
      <c r="D1608" s="777"/>
      <c r="E1608" s="793"/>
      <c r="F1608" s="781"/>
      <c r="G1608" s="777" t="s">
        <v>11</v>
      </c>
      <c r="H1608" s="794">
        <v>344751449512.6936</v>
      </c>
      <c r="I1608" s="777"/>
      <c r="J1608" s="777"/>
      <c r="K1608" s="777"/>
      <c r="L1608" s="777"/>
    </row>
    <row r="1609" spans="1:12" ht="15" x14ac:dyDescent="0.4">
      <c r="A1609" s="787" t="s">
        <v>1516</v>
      </c>
      <c r="B1609" s="144">
        <v>2021</v>
      </c>
      <c r="C1609" s="788" t="s">
        <v>69</v>
      </c>
      <c r="D1609" s="777"/>
      <c r="E1609" s="793"/>
      <c r="F1609" s="781"/>
      <c r="G1609" s="777" t="s">
        <v>11</v>
      </c>
      <c r="H1609" s="794">
        <v>130250078051</v>
      </c>
      <c r="I1609" s="777"/>
      <c r="J1609" s="777"/>
      <c r="K1609" s="777"/>
      <c r="L1609" s="777"/>
    </row>
    <row r="1610" spans="1:12" ht="15" x14ac:dyDescent="0.4">
      <c r="A1610" s="787" t="s">
        <v>1516</v>
      </c>
      <c r="B1610" s="144">
        <v>2021</v>
      </c>
      <c r="C1610" s="788" t="s">
        <v>70</v>
      </c>
      <c r="D1610" s="777"/>
      <c r="E1610" s="793"/>
      <c r="F1610" s="781"/>
      <c r="G1610" s="777" t="s">
        <v>11</v>
      </c>
      <c r="H1610" s="794" t="s">
        <v>83</v>
      </c>
      <c r="I1610" s="777"/>
      <c r="J1610" s="777"/>
      <c r="K1610" s="777"/>
      <c r="L1610" s="777"/>
    </row>
    <row r="1611" spans="1:12" ht="15" x14ac:dyDescent="0.4">
      <c r="A1611" s="787" t="s">
        <v>1516</v>
      </c>
      <c r="B1611" s="144">
        <v>2021</v>
      </c>
      <c r="C1611" s="788" t="s">
        <v>71</v>
      </c>
      <c r="D1611" s="777"/>
      <c r="E1611" s="793"/>
      <c r="F1611" s="781"/>
      <c r="G1611" s="777" t="s">
        <v>11</v>
      </c>
      <c r="H1611" s="794">
        <v>96018655973</v>
      </c>
      <c r="I1611" s="777"/>
      <c r="J1611" s="777"/>
      <c r="K1611" s="777"/>
      <c r="L1611" s="777"/>
    </row>
    <row r="1612" spans="1:12" ht="15" x14ac:dyDescent="0.4">
      <c r="A1612" s="787" t="s">
        <v>1516</v>
      </c>
      <c r="B1612" s="144">
        <v>2021</v>
      </c>
      <c r="C1612" s="788" t="s">
        <v>72</v>
      </c>
      <c r="D1612" s="777"/>
      <c r="E1612" s="793"/>
      <c r="F1612" s="781"/>
      <c r="G1612" s="777" t="s">
        <v>11</v>
      </c>
      <c r="H1612" s="794"/>
      <c r="I1612" s="777"/>
      <c r="J1612" s="777"/>
      <c r="K1612" s="777"/>
      <c r="L1612" s="777"/>
    </row>
    <row r="1613" spans="1:12" ht="15" x14ac:dyDescent="0.4">
      <c r="A1613" s="787" t="s">
        <v>1516</v>
      </c>
      <c r="B1613" s="144">
        <v>2021</v>
      </c>
      <c r="C1613" s="788" t="s">
        <v>73</v>
      </c>
      <c r="D1613" s="777"/>
      <c r="E1613" s="793"/>
      <c r="F1613" s="781"/>
      <c r="G1613" s="777" t="s">
        <v>11</v>
      </c>
      <c r="H1613" s="794">
        <v>2927242933</v>
      </c>
      <c r="I1613" s="777"/>
      <c r="J1613" s="777"/>
      <c r="K1613" s="777"/>
      <c r="L1613" s="777"/>
    </row>
    <row r="1614" spans="1:12" ht="15" x14ac:dyDescent="0.4">
      <c r="A1614" s="787" t="s">
        <v>1516</v>
      </c>
      <c r="B1614" s="144">
        <v>2021</v>
      </c>
      <c r="C1614" s="788" t="s">
        <v>74</v>
      </c>
      <c r="D1614" s="777"/>
      <c r="E1614" s="793"/>
      <c r="F1614" s="781"/>
      <c r="G1614" s="777" t="s">
        <v>11</v>
      </c>
      <c r="H1614" s="794"/>
      <c r="I1614" s="777"/>
      <c r="J1614" s="777"/>
      <c r="K1614" s="777"/>
      <c r="L1614" s="777"/>
    </row>
    <row r="1615" spans="1:12" ht="15" x14ac:dyDescent="0.4">
      <c r="A1615" s="787" t="s">
        <v>1516</v>
      </c>
      <c r="B1615" s="144">
        <v>2021</v>
      </c>
      <c r="C1615" s="788" t="s">
        <v>75</v>
      </c>
      <c r="D1615" s="777"/>
      <c r="E1615" s="793"/>
      <c r="F1615" s="781"/>
      <c r="G1615" s="777" t="s">
        <v>11</v>
      </c>
      <c r="H1615" s="794"/>
      <c r="I1615" s="777"/>
      <c r="J1615" s="777"/>
      <c r="K1615" s="777"/>
      <c r="L1615" s="777"/>
    </row>
    <row r="1616" spans="1:12" ht="15" x14ac:dyDescent="0.4">
      <c r="A1616" s="787" t="s">
        <v>1516</v>
      </c>
      <c r="B1616" s="144">
        <v>2021</v>
      </c>
      <c r="C1616" s="788" t="s">
        <v>76</v>
      </c>
      <c r="D1616" s="777"/>
      <c r="E1616" s="793"/>
      <c r="F1616" s="781"/>
      <c r="G1616" s="777" t="s">
        <v>11</v>
      </c>
      <c r="H1616" s="794"/>
      <c r="I1616" s="777"/>
      <c r="J1616" s="777"/>
      <c r="K1616" s="777"/>
      <c r="L1616" s="777"/>
    </row>
    <row r="1617" spans="1:12" ht="15" x14ac:dyDescent="0.4">
      <c r="A1617" s="787" t="s">
        <v>1516</v>
      </c>
      <c r="B1617" s="144">
        <v>2021</v>
      </c>
      <c r="C1617" s="788" t="s">
        <v>77</v>
      </c>
      <c r="D1617" s="777"/>
      <c r="E1617" s="793"/>
      <c r="F1617" s="781"/>
      <c r="G1617" s="777" t="s">
        <v>11</v>
      </c>
      <c r="H1617" s="794"/>
      <c r="I1617" s="777"/>
      <c r="J1617" s="777"/>
      <c r="K1617" s="777"/>
      <c r="L1617" s="777"/>
    </row>
    <row r="1618" spans="1:12" ht="15" x14ac:dyDescent="0.4">
      <c r="A1618" s="787" t="s">
        <v>1516</v>
      </c>
      <c r="B1618" s="144">
        <v>2021</v>
      </c>
      <c r="C1618" s="788" t="s">
        <v>78</v>
      </c>
      <c r="D1618" s="777"/>
      <c r="E1618" s="793"/>
      <c r="F1618" s="781"/>
      <c r="G1618" s="777" t="s">
        <v>11</v>
      </c>
      <c r="H1618" s="794"/>
      <c r="I1618" s="777"/>
      <c r="J1618" s="777"/>
      <c r="K1618" s="777"/>
      <c r="L1618" s="777"/>
    </row>
    <row r="1619" spans="1:12" ht="15" x14ac:dyDescent="0.4">
      <c r="A1619" s="787" t="s">
        <v>1516</v>
      </c>
      <c r="B1619" s="144">
        <v>2021</v>
      </c>
      <c r="C1619" s="788" t="s">
        <v>79</v>
      </c>
      <c r="D1619" s="777"/>
      <c r="E1619" s="793"/>
      <c r="F1619" s="781"/>
      <c r="G1619" s="777" t="s">
        <v>11</v>
      </c>
      <c r="H1619" s="794"/>
      <c r="I1619" s="777"/>
      <c r="J1619" s="777"/>
      <c r="K1619" s="777"/>
      <c r="L1619" s="777"/>
    </row>
    <row r="1620" spans="1:12" ht="15" x14ac:dyDescent="0.4">
      <c r="A1620" s="787" t="s">
        <v>1516</v>
      </c>
      <c r="B1620" s="144">
        <v>2021</v>
      </c>
      <c r="C1620" s="788" t="s">
        <v>80</v>
      </c>
      <c r="D1620" s="777"/>
      <c r="E1620" s="793"/>
      <c r="F1620" s="781"/>
      <c r="G1620" s="777" t="s">
        <v>11</v>
      </c>
      <c r="H1620" s="794"/>
      <c r="I1620" s="777"/>
      <c r="J1620" s="777"/>
      <c r="K1620" s="777"/>
      <c r="L1620" s="777"/>
    </row>
    <row r="1621" spans="1:12" ht="15" x14ac:dyDescent="0.4">
      <c r="A1621" s="787" t="s">
        <v>1516</v>
      </c>
      <c r="B1621" s="144">
        <v>2021</v>
      </c>
      <c r="C1621" s="788" t="s">
        <v>82</v>
      </c>
      <c r="D1621" s="777"/>
      <c r="E1621" s="793"/>
      <c r="F1621" s="781"/>
      <c r="G1621" s="777" t="s">
        <v>11</v>
      </c>
      <c r="H1621" s="794"/>
      <c r="I1621" s="777"/>
      <c r="J1621" s="777"/>
      <c r="K1621" s="777"/>
      <c r="L1621" s="777"/>
    </row>
    <row r="1622" spans="1:12" ht="15" x14ac:dyDescent="0.4">
      <c r="A1622" s="787" t="s">
        <v>1516</v>
      </c>
      <c r="B1622" s="144">
        <v>2021</v>
      </c>
      <c r="C1622" s="788"/>
      <c r="D1622" s="777"/>
      <c r="E1622" s="784"/>
      <c r="F1622" s="781"/>
      <c r="G1622" s="797"/>
      <c r="H1622" s="820"/>
      <c r="I1622" s="790"/>
      <c r="J1622" s="790"/>
      <c r="K1622" s="790"/>
      <c r="L1622" s="790"/>
    </row>
    <row r="1623" spans="1:12" ht="15" x14ac:dyDescent="0.4">
      <c r="A1623" s="787" t="s">
        <v>1521</v>
      </c>
      <c r="B1623" s="144">
        <v>2021</v>
      </c>
      <c r="C1623" s="1031" t="s">
        <v>68</v>
      </c>
      <c r="D1623" s="777"/>
      <c r="E1623" s="777"/>
      <c r="F1623" s="777"/>
      <c r="G1623" s="777" t="s">
        <v>10</v>
      </c>
      <c r="H1623" s="795">
        <v>44451711.525048718</v>
      </c>
      <c r="I1623" s="777"/>
      <c r="J1623" s="836"/>
      <c r="K1623" s="777"/>
      <c r="L1623" s="777"/>
    </row>
    <row r="1624" spans="1:12" ht="15" x14ac:dyDescent="0.4">
      <c r="A1624" s="787" t="s">
        <v>1521</v>
      </c>
      <c r="B1624" s="144">
        <v>2021</v>
      </c>
      <c r="C1624" s="788" t="s">
        <v>69</v>
      </c>
      <c r="D1624" s="777"/>
      <c r="E1624" s="777"/>
      <c r="F1624" s="777"/>
      <c r="G1624" s="777" t="s">
        <v>10</v>
      </c>
      <c r="H1624" s="795">
        <v>0</v>
      </c>
      <c r="I1624" s="777"/>
      <c r="J1624" s="836"/>
      <c r="K1624" s="777"/>
      <c r="L1624" s="777"/>
    </row>
    <row r="1625" spans="1:12" ht="15" x14ac:dyDescent="0.4">
      <c r="A1625" s="787" t="s">
        <v>1521</v>
      </c>
      <c r="B1625" s="144">
        <v>2021</v>
      </c>
      <c r="C1625" s="788" t="s">
        <v>70</v>
      </c>
      <c r="D1625" s="777"/>
      <c r="E1625" s="777"/>
      <c r="F1625" s="777"/>
      <c r="G1625" s="777" t="s">
        <v>10</v>
      </c>
      <c r="H1625" s="795">
        <v>0</v>
      </c>
      <c r="I1625" s="777"/>
      <c r="J1625" s="836"/>
      <c r="K1625" s="777"/>
      <c r="L1625" s="777"/>
    </row>
    <row r="1626" spans="1:12" ht="15" x14ac:dyDescent="0.4">
      <c r="A1626" s="787" t="s">
        <v>1521</v>
      </c>
      <c r="B1626" s="144">
        <v>2021</v>
      </c>
      <c r="C1626" s="788" t="s">
        <v>71</v>
      </c>
      <c r="D1626" s="777"/>
      <c r="E1626" s="777"/>
      <c r="F1626" s="777"/>
      <c r="G1626" s="777" t="s">
        <v>10</v>
      </c>
      <c r="H1626" s="795">
        <v>0</v>
      </c>
      <c r="I1626" s="777"/>
      <c r="J1626" s="836"/>
      <c r="K1626" s="777"/>
      <c r="L1626" s="777"/>
    </row>
    <row r="1627" spans="1:12" ht="15" x14ac:dyDescent="0.4">
      <c r="A1627" s="787" t="s">
        <v>1521</v>
      </c>
      <c r="B1627" s="144">
        <v>2021</v>
      </c>
      <c r="C1627" s="788" t="s">
        <v>72</v>
      </c>
      <c r="D1627" s="777"/>
      <c r="E1627" s="777"/>
      <c r="F1627" s="777"/>
      <c r="G1627" s="777" t="s">
        <v>10</v>
      </c>
      <c r="H1627" s="795">
        <v>0</v>
      </c>
      <c r="I1627" s="777"/>
      <c r="J1627" s="836"/>
      <c r="K1627" s="777"/>
      <c r="L1627" s="777"/>
    </row>
    <row r="1628" spans="1:12" ht="15" x14ac:dyDescent="0.4">
      <c r="A1628" s="787" t="s">
        <v>1521</v>
      </c>
      <c r="B1628" s="144">
        <v>2021</v>
      </c>
      <c r="C1628" s="788" t="s">
        <v>73</v>
      </c>
      <c r="D1628" s="777"/>
      <c r="E1628" s="777"/>
      <c r="F1628" s="777"/>
      <c r="G1628" s="777" t="s">
        <v>10</v>
      </c>
      <c r="H1628" s="795">
        <f>'[35]V. Informasi CSR_2021'!I1618</f>
        <v>0</v>
      </c>
      <c r="I1628" s="777"/>
      <c r="J1628" s="836"/>
      <c r="K1628" s="777"/>
      <c r="L1628" s="777"/>
    </row>
    <row r="1629" spans="1:12" ht="15" x14ac:dyDescent="0.4">
      <c r="A1629" s="787" t="s">
        <v>1521</v>
      </c>
      <c r="B1629" s="144">
        <v>2021</v>
      </c>
      <c r="C1629" s="788" t="s">
        <v>74</v>
      </c>
      <c r="D1629" s="777"/>
      <c r="E1629" s="777"/>
      <c r="F1629" s="777"/>
      <c r="G1629" s="777" t="s">
        <v>10</v>
      </c>
      <c r="H1629" s="795">
        <v>21623020.91</v>
      </c>
      <c r="I1629" s="777"/>
      <c r="J1629" s="836"/>
      <c r="K1629" s="777"/>
      <c r="L1629" s="777"/>
    </row>
    <row r="1630" spans="1:12" ht="15" x14ac:dyDescent="0.4">
      <c r="A1630" s="787" t="s">
        <v>1521</v>
      </c>
      <c r="B1630" s="144">
        <v>2021</v>
      </c>
      <c r="C1630" s="788" t="s">
        <v>75</v>
      </c>
      <c r="D1630" s="777"/>
      <c r="E1630" s="777"/>
      <c r="F1630" s="777"/>
      <c r="G1630" s="777" t="s">
        <v>10</v>
      </c>
      <c r="H1630" s="795"/>
      <c r="I1630" s="777"/>
      <c r="J1630" s="836"/>
      <c r="K1630" s="777"/>
      <c r="L1630" s="777"/>
    </row>
    <row r="1631" spans="1:12" ht="15" x14ac:dyDescent="0.4">
      <c r="A1631" s="787" t="s">
        <v>1521</v>
      </c>
      <c r="B1631" s="144">
        <v>2021</v>
      </c>
      <c r="C1631" s="788" t="s">
        <v>76</v>
      </c>
      <c r="D1631" s="777"/>
      <c r="E1631" s="777"/>
      <c r="F1631" s="777"/>
      <c r="G1631" s="777" t="s">
        <v>10</v>
      </c>
      <c r="H1631" s="795"/>
      <c r="I1631" s="777"/>
      <c r="J1631" s="836"/>
      <c r="K1631" s="777"/>
      <c r="L1631" s="777"/>
    </row>
    <row r="1632" spans="1:12" ht="15" x14ac:dyDescent="0.4">
      <c r="A1632" s="787" t="s">
        <v>1521</v>
      </c>
      <c r="B1632" s="144">
        <v>2021</v>
      </c>
      <c r="C1632" s="788" t="s">
        <v>77</v>
      </c>
      <c r="D1632" s="777"/>
      <c r="E1632" s="777"/>
      <c r="F1632" s="781"/>
      <c r="G1632" s="777" t="s">
        <v>10</v>
      </c>
      <c r="H1632" s="795">
        <v>17154762</v>
      </c>
      <c r="I1632" s="777"/>
      <c r="J1632" s="836">
        <f>'[36]R-16.1'!$I$17</f>
        <v>252926</v>
      </c>
      <c r="K1632" s="777" t="s">
        <v>350</v>
      </c>
      <c r="L1632" s="777" t="s">
        <v>1807</v>
      </c>
    </row>
    <row r="1633" spans="1:12" ht="15" x14ac:dyDescent="0.4">
      <c r="A1633" s="787" t="s">
        <v>1521</v>
      </c>
      <c r="B1633" s="144">
        <v>2021</v>
      </c>
      <c r="C1633" s="788" t="s">
        <v>78</v>
      </c>
      <c r="D1633" s="777"/>
      <c r="E1633" s="796"/>
      <c r="F1633" s="781"/>
      <c r="G1633" s="777" t="s">
        <v>10</v>
      </c>
      <c r="H1633" s="795">
        <v>233624402.15000001</v>
      </c>
      <c r="I1633" s="777"/>
      <c r="J1633" s="836">
        <f>'[36]R-16.2'!$K$22</f>
        <v>20733517.899999999</v>
      </c>
      <c r="K1633" s="777" t="s">
        <v>1103</v>
      </c>
      <c r="L1633" s="777" t="s">
        <v>1808</v>
      </c>
    </row>
    <row r="1634" spans="1:12" ht="15" x14ac:dyDescent="0.4">
      <c r="A1634" s="787" t="s">
        <v>1521</v>
      </c>
      <c r="B1634" s="144">
        <v>2021</v>
      </c>
      <c r="C1634" s="788" t="s">
        <v>79</v>
      </c>
      <c r="D1634" s="777"/>
      <c r="E1634" s="796"/>
      <c r="F1634" s="781"/>
      <c r="G1634" s="777" t="s">
        <v>10</v>
      </c>
      <c r="H1634" s="795">
        <v>887520.71</v>
      </c>
      <c r="I1634" s="777"/>
      <c r="J1634" s="836"/>
      <c r="K1634" s="777"/>
      <c r="L1634" s="777"/>
    </row>
    <row r="1635" spans="1:12" ht="15" x14ac:dyDescent="0.4">
      <c r="A1635" s="787" t="s">
        <v>1521</v>
      </c>
      <c r="B1635" s="144">
        <v>2021</v>
      </c>
      <c r="C1635" s="788" t="s">
        <v>80</v>
      </c>
      <c r="D1635" s="777"/>
      <c r="E1635" s="796"/>
      <c r="F1635" s="781"/>
      <c r="G1635" s="777" t="s">
        <v>10</v>
      </c>
      <c r="H1635" s="795">
        <v>46953.54</v>
      </c>
      <c r="I1635" s="777"/>
      <c r="J1635" s="836"/>
      <c r="K1635" s="777"/>
      <c r="L1635" s="777"/>
    </row>
    <row r="1636" spans="1:12" ht="15" x14ac:dyDescent="0.4">
      <c r="A1636" s="787" t="s">
        <v>1521</v>
      </c>
      <c r="B1636" s="144">
        <v>2021</v>
      </c>
      <c r="C1636" s="788" t="s">
        <v>81</v>
      </c>
      <c r="D1636" s="777"/>
      <c r="E1636" s="796"/>
      <c r="F1636" s="781"/>
      <c r="G1636" s="777" t="s">
        <v>10</v>
      </c>
      <c r="H1636" s="795">
        <v>449302.92</v>
      </c>
      <c r="I1636" s="777"/>
      <c r="J1636" s="836"/>
      <c r="K1636" s="777"/>
      <c r="L1636" s="777"/>
    </row>
    <row r="1637" spans="1:12" ht="15" x14ac:dyDescent="0.4">
      <c r="A1637" s="787" t="s">
        <v>1521</v>
      </c>
      <c r="B1637" s="144">
        <v>2021</v>
      </c>
      <c r="C1637" s="1031" t="s">
        <v>68</v>
      </c>
      <c r="D1637" s="777"/>
      <c r="E1637" s="793"/>
      <c r="F1637" s="781"/>
      <c r="G1637" s="777" t="s">
        <v>11</v>
      </c>
      <c r="H1637" s="794">
        <v>0</v>
      </c>
      <c r="I1637" s="777"/>
      <c r="J1637" s="836"/>
      <c r="K1637" s="777"/>
      <c r="L1637" s="777"/>
    </row>
    <row r="1638" spans="1:12" ht="15" x14ac:dyDescent="0.4">
      <c r="A1638" s="787" t="s">
        <v>1521</v>
      </c>
      <c r="B1638" s="144">
        <v>2021</v>
      </c>
      <c r="C1638" s="788" t="s">
        <v>69</v>
      </c>
      <c r="D1638" s="777"/>
      <c r="E1638" s="793"/>
      <c r="F1638" s="781"/>
      <c r="G1638" s="777" t="s">
        <v>11</v>
      </c>
      <c r="H1638" s="794">
        <v>0</v>
      </c>
      <c r="I1638" s="777"/>
      <c r="J1638" s="836"/>
      <c r="K1638" s="777"/>
      <c r="L1638" s="777"/>
    </row>
    <row r="1639" spans="1:12" ht="15" x14ac:dyDescent="0.4">
      <c r="A1639" s="787" t="s">
        <v>1521</v>
      </c>
      <c r="B1639" s="144">
        <v>2021</v>
      </c>
      <c r="C1639" s="788" t="s">
        <v>70</v>
      </c>
      <c r="D1639" s="777"/>
      <c r="E1639" s="793"/>
      <c r="F1639" s="781"/>
      <c r="G1639" s="777" t="s">
        <v>11</v>
      </c>
      <c r="H1639" s="794">
        <v>94421387614</v>
      </c>
      <c r="I1639" s="777"/>
      <c r="J1639" s="836"/>
      <c r="K1639" s="777"/>
      <c r="L1639" s="777"/>
    </row>
    <row r="1640" spans="1:12" ht="15" x14ac:dyDescent="0.4">
      <c r="A1640" s="787" t="s">
        <v>1521</v>
      </c>
      <c r="B1640" s="144">
        <v>2021</v>
      </c>
      <c r="C1640" s="788" t="s">
        <v>71</v>
      </c>
      <c r="D1640" s="777"/>
      <c r="E1640" s="793"/>
      <c r="F1640" s="781"/>
      <c r="G1640" s="777" t="s">
        <v>11</v>
      </c>
      <c r="H1640" s="794">
        <v>117760483827.48999</v>
      </c>
      <c r="I1640" s="777"/>
      <c r="J1640" s="836"/>
      <c r="K1640" s="777"/>
      <c r="L1640" s="777"/>
    </row>
    <row r="1641" spans="1:12" ht="15" x14ac:dyDescent="0.4">
      <c r="A1641" s="787" t="s">
        <v>1521</v>
      </c>
      <c r="B1641" s="144">
        <v>2021</v>
      </c>
      <c r="C1641" s="788" t="s">
        <v>72</v>
      </c>
      <c r="D1641" s="777"/>
      <c r="E1641" s="793"/>
      <c r="F1641" s="781"/>
      <c r="G1641" s="777" t="s">
        <v>11</v>
      </c>
      <c r="H1641" s="794">
        <v>0</v>
      </c>
      <c r="I1641" s="777"/>
      <c r="J1641" s="836"/>
      <c r="K1641" s="777"/>
      <c r="L1641" s="777"/>
    </row>
    <row r="1642" spans="1:12" ht="15" x14ac:dyDescent="0.4">
      <c r="A1642" s="787" t="s">
        <v>1521</v>
      </c>
      <c r="B1642" s="144">
        <v>2021</v>
      </c>
      <c r="C1642" s="788" t="s">
        <v>73</v>
      </c>
      <c r="D1642" s="777"/>
      <c r="E1642" s="793"/>
      <c r="F1642" s="781"/>
      <c r="G1642" s="777" t="s">
        <v>11</v>
      </c>
      <c r="H1642" s="794"/>
      <c r="I1642" s="777"/>
      <c r="J1642" s="836"/>
      <c r="K1642" s="777"/>
      <c r="L1642" s="777"/>
    </row>
    <row r="1643" spans="1:12" ht="15" x14ac:dyDescent="0.4">
      <c r="A1643" s="787" t="s">
        <v>1521</v>
      </c>
      <c r="B1643" s="144">
        <v>2021</v>
      </c>
      <c r="C1643" s="788" t="s">
        <v>74</v>
      </c>
      <c r="D1643" s="777"/>
      <c r="E1643" s="793"/>
      <c r="F1643" s="781"/>
      <c r="G1643" s="777" t="s">
        <v>11</v>
      </c>
      <c r="H1643" s="794"/>
      <c r="I1643" s="777"/>
      <c r="J1643" s="836"/>
      <c r="K1643" s="777"/>
      <c r="L1643" s="777"/>
    </row>
    <row r="1644" spans="1:12" ht="15" x14ac:dyDescent="0.4">
      <c r="A1644" s="787" t="s">
        <v>1521</v>
      </c>
      <c r="B1644" s="144">
        <v>2021</v>
      </c>
      <c r="C1644" s="788" t="s">
        <v>75</v>
      </c>
      <c r="D1644" s="777"/>
      <c r="E1644" s="793"/>
      <c r="F1644" s="781"/>
      <c r="G1644" s="777" t="s">
        <v>11</v>
      </c>
      <c r="H1644" s="794"/>
      <c r="I1644" s="777"/>
      <c r="J1644" s="836"/>
      <c r="K1644" s="777"/>
      <c r="L1644" s="777"/>
    </row>
    <row r="1645" spans="1:12" ht="15" x14ac:dyDescent="0.4">
      <c r="A1645" s="787" t="s">
        <v>1521</v>
      </c>
      <c r="B1645" s="144">
        <v>2021</v>
      </c>
      <c r="C1645" s="788" t="s">
        <v>76</v>
      </c>
      <c r="D1645" s="777"/>
      <c r="E1645" s="793"/>
      <c r="F1645" s="781"/>
      <c r="G1645" s="777" t="s">
        <v>11</v>
      </c>
      <c r="H1645" s="794"/>
      <c r="I1645" s="777"/>
      <c r="J1645" s="836"/>
      <c r="K1645" s="777"/>
      <c r="L1645" s="777"/>
    </row>
    <row r="1646" spans="1:12" ht="15" x14ac:dyDescent="0.4">
      <c r="A1646" s="787" t="s">
        <v>1521</v>
      </c>
      <c r="B1646" s="144">
        <v>2021</v>
      </c>
      <c r="C1646" s="788" t="s">
        <v>77</v>
      </c>
      <c r="D1646" s="777"/>
      <c r="E1646" s="793"/>
      <c r="F1646" s="781"/>
      <c r="G1646" s="777" t="s">
        <v>11</v>
      </c>
      <c r="H1646" s="794"/>
      <c r="I1646" s="777"/>
      <c r="J1646" s="836"/>
      <c r="K1646" s="777"/>
      <c r="L1646" s="777"/>
    </row>
    <row r="1647" spans="1:12" ht="15" x14ac:dyDescent="0.4">
      <c r="A1647" s="787" t="s">
        <v>1521</v>
      </c>
      <c r="B1647" s="144">
        <v>2021</v>
      </c>
      <c r="C1647" s="788" t="s">
        <v>78</v>
      </c>
      <c r="D1647" s="777"/>
      <c r="E1647" s="793"/>
      <c r="F1647" s="781"/>
      <c r="G1647" s="777" t="s">
        <v>11</v>
      </c>
      <c r="H1647" s="794"/>
      <c r="I1647" s="777"/>
      <c r="J1647" s="836"/>
      <c r="K1647" s="777"/>
      <c r="L1647" s="777"/>
    </row>
    <row r="1648" spans="1:12" ht="15" x14ac:dyDescent="0.4">
      <c r="A1648" s="787" t="s">
        <v>1521</v>
      </c>
      <c r="B1648" s="144">
        <v>2021</v>
      </c>
      <c r="C1648" s="788" t="s">
        <v>79</v>
      </c>
      <c r="D1648" s="777"/>
      <c r="E1648" s="793"/>
      <c r="F1648" s="781"/>
      <c r="G1648" s="777" t="s">
        <v>11</v>
      </c>
      <c r="H1648" s="794"/>
      <c r="I1648" s="777"/>
      <c r="J1648" s="836"/>
      <c r="K1648" s="777"/>
      <c r="L1648" s="777"/>
    </row>
    <row r="1649" spans="1:12" ht="15" x14ac:dyDescent="0.4">
      <c r="A1649" s="787" t="s">
        <v>1521</v>
      </c>
      <c r="B1649" s="144">
        <v>2021</v>
      </c>
      <c r="C1649" s="788" t="s">
        <v>80</v>
      </c>
      <c r="D1649" s="777"/>
      <c r="E1649" s="793"/>
      <c r="F1649" s="781"/>
      <c r="G1649" s="777" t="s">
        <v>11</v>
      </c>
      <c r="H1649" s="794"/>
      <c r="I1649" s="777"/>
      <c r="J1649" s="836"/>
      <c r="K1649" s="777"/>
      <c r="L1649" s="777"/>
    </row>
    <row r="1650" spans="1:12" ht="15" x14ac:dyDescent="0.4">
      <c r="A1650" s="787" t="s">
        <v>1521</v>
      </c>
      <c r="B1650" s="144">
        <v>2021</v>
      </c>
      <c r="C1650" s="788" t="s">
        <v>82</v>
      </c>
      <c r="D1650" s="777"/>
      <c r="E1650" s="793"/>
      <c r="F1650" s="781"/>
      <c r="G1650" s="777" t="s">
        <v>11</v>
      </c>
      <c r="H1650" s="794"/>
      <c r="I1650" s="777"/>
      <c r="J1650" s="836"/>
      <c r="K1650" s="777"/>
      <c r="L1650" s="777"/>
    </row>
    <row r="1651" spans="1:12" ht="15" x14ac:dyDescent="0.4">
      <c r="A1651" s="787" t="s">
        <v>1521</v>
      </c>
      <c r="B1651" s="144">
        <v>2021</v>
      </c>
      <c r="C1651" s="788"/>
      <c r="D1651" s="777"/>
      <c r="E1651" s="784"/>
      <c r="F1651" s="781"/>
      <c r="G1651" s="797"/>
      <c r="H1651" s="820"/>
      <c r="I1651" s="790"/>
      <c r="J1651" s="790"/>
      <c r="K1651" s="790"/>
      <c r="L1651" s="790"/>
    </row>
    <row r="1652" spans="1:12" ht="15" x14ac:dyDescent="0.4">
      <c r="A1652" s="787" t="s">
        <v>1530</v>
      </c>
      <c r="B1652" s="144">
        <v>2021</v>
      </c>
      <c r="C1652" s="1031" t="s">
        <v>68</v>
      </c>
      <c r="D1652" s="777"/>
      <c r="E1652" s="777"/>
      <c r="F1652" s="777"/>
      <c r="G1652" s="777" t="s">
        <v>10</v>
      </c>
      <c r="H1652" s="795"/>
      <c r="I1652" s="777"/>
      <c r="J1652" s="777"/>
      <c r="K1652" s="777"/>
      <c r="L1652" s="777"/>
    </row>
    <row r="1653" spans="1:12" ht="15" x14ac:dyDescent="0.4">
      <c r="A1653" s="787" t="s">
        <v>1530</v>
      </c>
      <c r="B1653" s="144">
        <v>2021</v>
      </c>
      <c r="C1653" s="788" t="s">
        <v>69</v>
      </c>
      <c r="D1653" s="777"/>
      <c r="E1653" s="777"/>
      <c r="F1653" s="777"/>
      <c r="G1653" s="777" t="s">
        <v>10</v>
      </c>
      <c r="H1653" s="795">
        <v>54726.908173727541</v>
      </c>
      <c r="I1653" s="777" t="s">
        <v>66</v>
      </c>
      <c r="J1653" s="777" t="s">
        <v>66</v>
      </c>
      <c r="K1653" s="777"/>
      <c r="L1653" s="777"/>
    </row>
    <row r="1654" spans="1:12" ht="15" x14ac:dyDescent="0.4">
      <c r="A1654" s="787" t="s">
        <v>1530</v>
      </c>
      <c r="B1654" s="144">
        <v>2021</v>
      </c>
      <c r="C1654" s="788" t="s">
        <v>70</v>
      </c>
      <c r="D1654" s="777"/>
      <c r="E1654" s="777"/>
      <c r="F1654" s="777"/>
      <c r="G1654" s="777" t="s">
        <v>10</v>
      </c>
      <c r="H1654" s="795">
        <v>0</v>
      </c>
      <c r="I1654" s="777" t="s">
        <v>66</v>
      </c>
      <c r="J1654" s="777" t="s">
        <v>66</v>
      </c>
      <c r="K1654" s="777"/>
      <c r="L1654" s="777"/>
    </row>
    <row r="1655" spans="1:12" ht="15" x14ac:dyDescent="0.4">
      <c r="A1655" s="787" t="s">
        <v>1530</v>
      </c>
      <c r="B1655" s="144">
        <v>2021</v>
      </c>
      <c r="C1655" s="788" t="s">
        <v>71</v>
      </c>
      <c r="D1655" s="777"/>
      <c r="E1655" s="777"/>
      <c r="F1655" s="777"/>
      <c r="G1655" s="777" t="s">
        <v>10</v>
      </c>
      <c r="H1655" s="795">
        <v>615542.71186298132</v>
      </c>
      <c r="I1655" s="777" t="s">
        <v>66</v>
      </c>
      <c r="J1655" s="777" t="s">
        <v>66</v>
      </c>
      <c r="K1655" s="777"/>
      <c r="L1655" s="777"/>
    </row>
    <row r="1656" spans="1:12" ht="15" x14ac:dyDescent="0.4">
      <c r="A1656" s="787" t="s">
        <v>1530</v>
      </c>
      <c r="B1656" s="144">
        <v>2021</v>
      </c>
      <c r="C1656" s="788" t="s">
        <v>72</v>
      </c>
      <c r="D1656" s="777"/>
      <c r="E1656" s="777"/>
      <c r="F1656" s="777"/>
      <c r="G1656" s="777" t="s">
        <v>10</v>
      </c>
      <c r="H1656" s="795">
        <v>0</v>
      </c>
      <c r="I1656" s="777" t="s">
        <v>66</v>
      </c>
      <c r="J1656" s="777" t="s">
        <v>66</v>
      </c>
      <c r="K1656" s="777"/>
      <c r="L1656" s="777"/>
    </row>
    <row r="1657" spans="1:12" ht="15" x14ac:dyDescent="0.4">
      <c r="A1657" s="787" t="s">
        <v>1530</v>
      </c>
      <c r="B1657" s="144">
        <v>2021</v>
      </c>
      <c r="C1657" s="788" t="s">
        <v>73</v>
      </c>
      <c r="D1657" s="777"/>
      <c r="E1657" s="777"/>
      <c r="F1657" s="777"/>
      <c r="G1657" s="777" t="s">
        <v>10</v>
      </c>
      <c r="H1657" s="795">
        <v>0</v>
      </c>
      <c r="I1657" s="777"/>
      <c r="J1657" s="777"/>
      <c r="K1657" s="777"/>
      <c r="L1657" s="777"/>
    </row>
    <row r="1658" spans="1:12" ht="15" x14ac:dyDescent="0.4">
      <c r="A1658" s="787" t="s">
        <v>1530</v>
      </c>
      <c r="B1658" s="144">
        <v>2021</v>
      </c>
      <c r="C1658" s="788" t="s">
        <v>74</v>
      </c>
      <c r="D1658" s="777"/>
      <c r="E1658" s="777"/>
      <c r="F1658" s="777"/>
      <c r="G1658" s="777" t="s">
        <v>10</v>
      </c>
      <c r="H1658" s="795">
        <v>0</v>
      </c>
      <c r="I1658" s="777" t="s">
        <v>66</v>
      </c>
      <c r="J1658" s="777"/>
      <c r="K1658" s="777"/>
      <c r="L1658" s="777"/>
    </row>
    <row r="1659" spans="1:12" ht="15" x14ac:dyDescent="0.4">
      <c r="A1659" s="787" t="s">
        <v>1530</v>
      </c>
      <c r="B1659" s="144">
        <v>2021</v>
      </c>
      <c r="C1659" s="788" t="s">
        <v>75</v>
      </c>
      <c r="D1659" s="777"/>
      <c r="E1659" s="777"/>
      <c r="F1659" s="777"/>
      <c r="G1659" s="777" t="s">
        <v>10</v>
      </c>
      <c r="H1659" s="795">
        <v>0</v>
      </c>
      <c r="I1659" s="777" t="s">
        <v>66</v>
      </c>
      <c r="J1659" s="777"/>
      <c r="K1659" s="777"/>
      <c r="L1659" s="777"/>
    </row>
    <row r="1660" spans="1:12" ht="15" x14ac:dyDescent="0.4">
      <c r="A1660" s="787" t="s">
        <v>1530</v>
      </c>
      <c r="B1660" s="144">
        <v>2021</v>
      </c>
      <c r="C1660" s="788" t="s">
        <v>76</v>
      </c>
      <c r="D1660" s="777"/>
      <c r="E1660" s="777"/>
      <c r="F1660" s="777"/>
      <c r="G1660" s="777" t="s">
        <v>10</v>
      </c>
      <c r="H1660" s="795">
        <v>0</v>
      </c>
      <c r="I1660" s="777" t="s">
        <v>66</v>
      </c>
      <c r="J1660" s="777"/>
      <c r="K1660" s="777"/>
      <c r="L1660" s="777"/>
    </row>
    <row r="1661" spans="1:12" ht="15" x14ac:dyDescent="0.4">
      <c r="A1661" s="787" t="s">
        <v>1530</v>
      </c>
      <c r="B1661" s="144">
        <v>2021</v>
      </c>
      <c r="C1661" s="788" t="s">
        <v>77</v>
      </c>
      <c r="D1661" s="777"/>
      <c r="E1661" s="777"/>
      <c r="F1661" s="781"/>
      <c r="G1661" s="777" t="s">
        <v>10</v>
      </c>
      <c r="H1661" s="795">
        <v>0</v>
      </c>
      <c r="I1661" s="777" t="s">
        <v>66</v>
      </c>
      <c r="J1661" s="777" t="s">
        <v>66</v>
      </c>
      <c r="K1661" s="799"/>
      <c r="L1661" s="777" t="s">
        <v>1809</v>
      </c>
    </row>
    <row r="1662" spans="1:12" ht="15" x14ac:dyDescent="0.4">
      <c r="A1662" s="787" t="s">
        <v>1530</v>
      </c>
      <c r="B1662" s="144">
        <v>2021</v>
      </c>
      <c r="C1662" s="788" t="s">
        <v>78</v>
      </c>
      <c r="D1662" s="777"/>
      <c r="E1662" s="796"/>
      <c r="F1662" s="781"/>
      <c r="G1662" s="777" t="s">
        <v>10</v>
      </c>
      <c r="H1662" s="795">
        <v>2823009.8853116194</v>
      </c>
      <c r="I1662" s="777" t="s">
        <v>66</v>
      </c>
      <c r="J1662" s="777" t="s">
        <v>66</v>
      </c>
      <c r="K1662" s="836">
        <f>'[37]R-16.2'!$N$23</f>
        <v>543714.06625350006</v>
      </c>
      <c r="L1662" s="782" t="s">
        <v>1810</v>
      </c>
    </row>
    <row r="1663" spans="1:12" ht="15" x14ac:dyDescent="0.4">
      <c r="A1663" s="787" t="s">
        <v>1530</v>
      </c>
      <c r="B1663" s="144">
        <v>2021</v>
      </c>
      <c r="C1663" s="788" t="s">
        <v>79</v>
      </c>
      <c r="D1663" s="777"/>
      <c r="E1663" s="796"/>
      <c r="F1663" s="781"/>
      <c r="G1663" s="777" t="s">
        <v>10</v>
      </c>
      <c r="H1663" s="837">
        <v>0</v>
      </c>
      <c r="I1663" s="777" t="s">
        <v>66</v>
      </c>
      <c r="J1663" s="777" t="s">
        <v>66</v>
      </c>
      <c r="K1663" s="838"/>
      <c r="L1663" s="777"/>
    </row>
    <row r="1664" spans="1:12" ht="30" x14ac:dyDescent="0.4">
      <c r="A1664" s="787" t="s">
        <v>1530</v>
      </c>
      <c r="B1664" s="144">
        <v>2021</v>
      </c>
      <c r="C1664" s="788" t="s">
        <v>80</v>
      </c>
      <c r="D1664" s="777"/>
      <c r="E1664" s="796"/>
      <c r="F1664" s="781"/>
      <c r="G1664" s="777" t="s">
        <v>10</v>
      </c>
      <c r="H1664" s="837">
        <v>13.345198299735785</v>
      </c>
      <c r="I1664" s="777" t="s">
        <v>66</v>
      </c>
      <c r="J1664" s="777" t="s">
        <v>66</v>
      </c>
      <c r="K1664" s="838">
        <f>'[37]R-16.2'!$N$41</f>
        <v>2.5411177119240165</v>
      </c>
      <c r="L1664" s="782" t="s">
        <v>1811</v>
      </c>
    </row>
    <row r="1665" spans="1:12" ht="15" x14ac:dyDescent="0.4">
      <c r="A1665" s="787" t="s">
        <v>1530</v>
      </c>
      <c r="B1665" s="144">
        <v>2021</v>
      </c>
      <c r="C1665" s="788" t="s">
        <v>81</v>
      </c>
      <c r="D1665" s="777"/>
      <c r="E1665" s="796"/>
      <c r="F1665" s="781"/>
      <c r="G1665" s="777" t="s">
        <v>10</v>
      </c>
      <c r="H1665" s="795">
        <v>0</v>
      </c>
      <c r="I1665" s="777" t="s">
        <v>66</v>
      </c>
      <c r="J1665" s="777" t="s">
        <v>66</v>
      </c>
      <c r="K1665" s="777"/>
      <c r="L1665" s="777"/>
    </row>
    <row r="1666" spans="1:12" ht="15" x14ac:dyDescent="0.4">
      <c r="A1666" s="787" t="s">
        <v>1530</v>
      </c>
      <c r="B1666" s="144">
        <v>2021</v>
      </c>
      <c r="C1666" s="788" t="s">
        <v>68</v>
      </c>
      <c r="D1666" s="777"/>
      <c r="E1666" s="793"/>
      <c r="F1666" s="781"/>
      <c r="G1666" s="777" t="s">
        <v>11</v>
      </c>
      <c r="H1666" s="794">
        <v>0</v>
      </c>
      <c r="I1666" s="777" t="s">
        <v>66</v>
      </c>
      <c r="J1666" s="777" t="s">
        <v>66</v>
      </c>
      <c r="K1666" s="777"/>
      <c r="L1666" s="777"/>
    </row>
    <row r="1667" spans="1:12" ht="15" x14ac:dyDescent="0.4">
      <c r="A1667" s="787" t="s">
        <v>1530</v>
      </c>
      <c r="B1667" s="144">
        <v>2021</v>
      </c>
      <c r="C1667" s="788" t="s">
        <v>69</v>
      </c>
      <c r="D1667" s="777"/>
      <c r="E1667" s="793"/>
      <c r="F1667" s="781"/>
      <c r="G1667" s="777" t="s">
        <v>11</v>
      </c>
      <c r="H1667" s="794">
        <v>780898800</v>
      </c>
      <c r="I1667" s="777" t="s">
        <v>66</v>
      </c>
      <c r="J1667" s="777" t="s">
        <v>66</v>
      </c>
      <c r="K1667" s="777"/>
      <c r="L1667" s="777"/>
    </row>
    <row r="1668" spans="1:12" ht="15" x14ac:dyDescent="0.4">
      <c r="A1668" s="787" t="s">
        <v>1530</v>
      </c>
      <c r="B1668" s="144">
        <v>2021</v>
      </c>
      <c r="C1668" s="788" t="s">
        <v>70</v>
      </c>
      <c r="D1668" s="777"/>
      <c r="E1668" s="793"/>
      <c r="F1668" s="781"/>
      <c r="G1668" s="777" t="s">
        <v>11</v>
      </c>
      <c r="H1668" s="794">
        <v>0</v>
      </c>
      <c r="I1668" s="777" t="s">
        <v>66</v>
      </c>
      <c r="J1668" s="777" t="s">
        <v>66</v>
      </c>
      <c r="K1668" s="777"/>
      <c r="L1668" s="777"/>
    </row>
    <row r="1669" spans="1:12" ht="15" x14ac:dyDescent="0.4">
      <c r="A1669" s="787" t="s">
        <v>1530</v>
      </c>
      <c r="B1669" s="144">
        <v>2021</v>
      </c>
      <c r="C1669" s="788" t="s">
        <v>71</v>
      </c>
      <c r="D1669" s="777"/>
      <c r="E1669" s="793"/>
      <c r="F1669" s="781"/>
      <c r="G1669" s="777" t="s">
        <v>11</v>
      </c>
      <c r="H1669" s="794">
        <v>8783185111</v>
      </c>
      <c r="I1669" s="777" t="s">
        <v>66</v>
      </c>
      <c r="J1669" s="777" t="s">
        <v>66</v>
      </c>
      <c r="K1669" s="777"/>
      <c r="L1669" s="777"/>
    </row>
    <row r="1670" spans="1:12" ht="15" x14ac:dyDescent="0.4">
      <c r="A1670" s="787" t="s">
        <v>1530</v>
      </c>
      <c r="B1670" s="144">
        <v>2021</v>
      </c>
      <c r="C1670" s="788" t="s">
        <v>72</v>
      </c>
      <c r="D1670" s="777"/>
      <c r="E1670" s="793"/>
      <c r="F1670" s="781"/>
      <c r="G1670" s="777" t="s">
        <v>11</v>
      </c>
      <c r="H1670" s="794">
        <v>0</v>
      </c>
      <c r="I1670" s="777" t="s">
        <v>66</v>
      </c>
      <c r="J1670" s="777" t="s">
        <v>66</v>
      </c>
      <c r="K1670" s="777"/>
      <c r="L1670" s="777"/>
    </row>
    <row r="1671" spans="1:12" ht="15" x14ac:dyDescent="0.4">
      <c r="A1671" s="787" t="s">
        <v>1530</v>
      </c>
      <c r="B1671" s="144">
        <v>2021</v>
      </c>
      <c r="C1671" s="788" t="s">
        <v>73</v>
      </c>
      <c r="D1671" s="777"/>
      <c r="E1671" s="793"/>
      <c r="F1671" s="781"/>
      <c r="G1671" s="777" t="s">
        <v>11</v>
      </c>
      <c r="H1671" s="794">
        <v>0</v>
      </c>
      <c r="I1671" s="777"/>
      <c r="J1671" s="777"/>
      <c r="K1671" s="777"/>
      <c r="L1671" s="839"/>
    </row>
    <row r="1672" spans="1:12" ht="30" x14ac:dyDescent="0.4">
      <c r="A1672" s="787" t="s">
        <v>1530</v>
      </c>
      <c r="B1672" s="144">
        <v>2021</v>
      </c>
      <c r="C1672" s="788" t="s">
        <v>74</v>
      </c>
      <c r="D1672" s="777"/>
      <c r="E1672" s="793"/>
      <c r="F1672" s="781"/>
      <c r="G1672" s="777" t="s">
        <v>11</v>
      </c>
      <c r="H1672" s="794">
        <v>0</v>
      </c>
      <c r="I1672" s="777" t="s">
        <v>66</v>
      </c>
      <c r="J1672" s="777" t="s">
        <v>66</v>
      </c>
      <c r="K1672" s="777"/>
      <c r="L1672" s="782" t="s">
        <v>1812</v>
      </c>
    </row>
    <row r="1673" spans="1:12" ht="30" x14ac:dyDescent="0.4">
      <c r="A1673" s="787" t="s">
        <v>1530</v>
      </c>
      <c r="B1673" s="144">
        <v>2021</v>
      </c>
      <c r="C1673" s="788" t="s">
        <v>75</v>
      </c>
      <c r="D1673" s="777"/>
      <c r="E1673" s="793"/>
      <c r="F1673" s="781"/>
      <c r="G1673" s="777" t="s">
        <v>11</v>
      </c>
      <c r="H1673" s="794">
        <v>0</v>
      </c>
      <c r="I1673" s="777" t="s">
        <v>66</v>
      </c>
      <c r="J1673" s="777" t="s">
        <v>66</v>
      </c>
      <c r="K1673" s="777"/>
      <c r="L1673" s="782" t="s">
        <v>2305</v>
      </c>
    </row>
    <row r="1674" spans="1:12" ht="30" x14ac:dyDescent="0.4">
      <c r="A1674" s="787" t="s">
        <v>1530</v>
      </c>
      <c r="B1674" s="144">
        <v>2021</v>
      </c>
      <c r="C1674" s="788" t="s">
        <v>76</v>
      </c>
      <c r="D1674" s="777"/>
      <c r="E1674" s="793"/>
      <c r="F1674" s="781"/>
      <c r="G1674" s="777" t="s">
        <v>11</v>
      </c>
      <c r="H1674" s="794">
        <v>0</v>
      </c>
      <c r="I1674" s="777" t="s">
        <v>66</v>
      </c>
      <c r="J1674" s="777" t="s">
        <v>66</v>
      </c>
      <c r="K1674" s="777"/>
      <c r="L1674" s="782" t="s">
        <v>2306</v>
      </c>
    </row>
    <row r="1675" spans="1:12" ht="30" x14ac:dyDescent="0.4">
      <c r="A1675" s="787" t="s">
        <v>1530</v>
      </c>
      <c r="B1675" s="144">
        <v>2021</v>
      </c>
      <c r="C1675" s="788" t="s">
        <v>77</v>
      </c>
      <c r="D1675" s="777"/>
      <c r="E1675" s="793"/>
      <c r="F1675" s="781"/>
      <c r="G1675" s="777" t="s">
        <v>11</v>
      </c>
      <c r="H1675" s="794">
        <v>0</v>
      </c>
      <c r="I1675" s="777" t="s">
        <v>66</v>
      </c>
      <c r="J1675" s="777" t="s">
        <v>66</v>
      </c>
      <c r="K1675" s="799">
        <f>K1661</f>
        <v>0</v>
      </c>
      <c r="L1675" s="782" t="s">
        <v>2307</v>
      </c>
    </row>
    <row r="1676" spans="1:12" ht="30" x14ac:dyDescent="0.4">
      <c r="A1676" s="787" t="s">
        <v>1530</v>
      </c>
      <c r="B1676" s="144">
        <v>2021</v>
      </c>
      <c r="C1676" s="788" t="s">
        <v>78</v>
      </c>
      <c r="D1676" s="777"/>
      <c r="E1676" s="793"/>
      <c r="F1676" s="781"/>
      <c r="G1676" s="777" t="s">
        <v>11</v>
      </c>
      <c r="H1676" s="794">
        <v>40281556283.610352</v>
      </c>
      <c r="I1676" s="777" t="s">
        <v>66</v>
      </c>
      <c r="J1676" s="777" t="s">
        <v>66</v>
      </c>
      <c r="K1676" s="836">
        <f>K1662</f>
        <v>543714.06625350006</v>
      </c>
      <c r="L1676" s="782" t="s">
        <v>2308</v>
      </c>
    </row>
    <row r="1677" spans="1:12" ht="30" x14ac:dyDescent="0.4">
      <c r="A1677" s="787" t="s">
        <v>1530</v>
      </c>
      <c r="B1677" s="144">
        <v>2021</v>
      </c>
      <c r="C1677" s="788" t="s">
        <v>79</v>
      </c>
      <c r="D1677" s="777"/>
      <c r="E1677" s="793"/>
      <c r="F1677" s="781"/>
      <c r="G1677" s="777" t="s">
        <v>11</v>
      </c>
      <c r="H1677" s="840">
        <v>0</v>
      </c>
      <c r="I1677" s="777" t="s">
        <v>66</v>
      </c>
      <c r="J1677" s="777" t="s">
        <v>66</v>
      </c>
      <c r="K1677" s="838">
        <f>K1663</f>
        <v>0</v>
      </c>
      <c r="L1677" s="782" t="s">
        <v>2309</v>
      </c>
    </row>
    <row r="1678" spans="1:12" ht="30" x14ac:dyDescent="0.4">
      <c r="A1678" s="787" t="s">
        <v>1530</v>
      </c>
      <c r="B1678" s="144">
        <v>2021</v>
      </c>
      <c r="C1678" s="788" t="s">
        <v>80</v>
      </c>
      <c r="D1678" s="777"/>
      <c r="E1678" s="793"/>
      <c r="F1678" s="781"/>
      <c r="G1678" s="777" t="s">
        <v>11</v>
      </c>
      <c r="H1678" s="840">
        <v>190422.76799091292</v>
      </c>
      <c r="I1678" s="777" t="s">
        <v>66</v>
      </c>
      <c r="J1678" s="777" t="s">
        <v>66</v>
      </c>
      <c r="K1678" s="838">
        <f>K1664</f>
        <v>2.5411177119240165</v>
      </c>
      <c r="L1678" s="782" t="s">
        <v>2310</v>
      </c>
    </row>
    <row r="1679" spans="1:12" ht="30" x14ac:dyDescent="0.4">
      <c r="A1679" s="787" t="s">
        <v>1530</v>
      </c>
      <c r="B1679" s="144">
        <v>2021</v>
      </c>
      <c r="C1679" s="788" t="s">
        <v>82</v>
      </c>
      <c r="D1679" s="777"/>
      <c r="E1679" s="793"/>
      <c r="F1679" s="781"/>
      <c r="G1679" s="777" t="s">
        <v>11</v>
      </c>
      <c r="H1679" s="794">
        <v>0</v>
      </c>
      <c r="I1679" s="777" t="s">
        <v>66</v>
      </c>
      <c r="J1679" s="777" t="s">
        <v>66</v>
      </c>
      <c r="K1679" s="777"/>
      <c r="L1679" s="782" t="s">
        <v>2311</v>
      </c>
    </row>
    <row r="1680" spans="1:12" ht="15" x14ac:dyDescent="0.4">
      <c r="A1680" s="787" t="s">
        <v>1530</v>
      </c>
      <c r="B1680" s="144">
        <v>2021</v>
      </c>
      <c r="C1680" s="788"/>
      <c r="D1680" s="777"/>
      <c r="E1680" s="793"/>
      <c r="F1680" s="781"/>
      <c r="G1680" s="777"/>
      <c r="H1680" s="795"/>
      <c r="I1680" s="777"/>
      <c r="J1680" s="777"/>
      <c r="K1680" s="777"/>
      <c r="L1680" s="777"/>
    </row>
    <row r="1681" spans="1:12" ht="15" x14ac:dyDescent="0.4">
      <c r="A1681" s="787" t="s">
        <v>1537</v>
      </c>
      <c r="B1681" s="144">
        <v>2021</v>
      </c>
      <c r="C1681" s="1031" t="s">
        <v>68</v>
      </c>
      <c r="D1681" s="839"/>
      <c r="E1681" s="777"/>
      <c r="F1681" s="777"/>
      <c r="G1681" s="777" t="s">
        <v>10</v>
      </c>
      <c r="H1681" s="795">
        <v>0</v>
      </c>
      <c r="I1681" s="777" t="s">
        <v>66</v>
      </c>
      <c r="J1681" s="777" t="s">
        <v>66</v>
      </c>
      <c r="K1681" s="777"/>
      <c r="L1681" s="777"/>
    </row>
    <row r="1682" spans="1:12" ht="30" x14ac:dyDescent="0.4">
      <c r="A1682" s="787" t="s">
        <v>1537</v>
      </c>
      <c r="B1682" s="144">
        <v>2021</v>
      </c>
      <c r="C1682" s="788" t="s">
        <v>69</v>
      </c>
      <c r="D1682" s="839"/>
      <c r="E1682" s="777"/>
      <c r="F1682" s="777"/>
      <c r="G1682" s="777" t="s">
        <v>10</v>
      </c>
      <c r="H1682" s="795">
        <v>2874062.366625295</v>
      </c>
      <c r="I1682" s="777" t="s">
        <v>66</v>
      </c>
      <c r="J1682" s="777" t="s">
        <v>66</v>
      </c>
      <c r="K1682" s="777"/>
      <c r="L1682" s="782" t="s">
        <v>1813</v>
      </c>
    </row>
    <row r="1683" spans="1:12" ht="30" x14ac:dyDescent="0.4">
      <c r="A1683" s="787" t="s">
        <v>1537</v>
      </c>
      <c r="B1683" s="144">
        <v>2021</v>
      </c>
      <c r="C1683" s="788" t="s">
        <v>70</v>
      </c>
      <c r="D1683" s="839"/>
      <c r="E1683" s="777"/>
      <c r="F1683" s="777"/>
      <c r="G1683" s="777" t="s">
        <v>10</v>
      </c>
      <c r="H1683" s="795">
        <v>9918632.1639693286</v>
      </c>
      <c r="I1683" s="777" t="s">
        <v>66</v>
      </c>
      <c r="J1683" s="777" t="s">
        <v>66</v>
      </c>
      <c r="K1683" s="777"/>
      <c r="L1683" s="782" t="s">
        <v>2312</v>
      </c>
    </row>
    <row r="1684" spans="1:12" ht="30" x14ac:dyDescent="0.4">
      <c r="A1684" s="787" t="s">
        <v>1537</v>
      </c>
      <c r="B1684" s="144">
        <v>2021</v>
      </c>
      <c r="C1684" s="788" t="s">
        <v>71</v>
      </c>
      <c r="D1684" s="839"/>
      <c r="E1684" s="777"/>
      <c r="F1684" s="777"/>
      <c r="G1684" s="777" t="s">
        <v>10</v>
      </c>
      <c r="H1684" s="795">
        <v>13221116.423704237</v>
      </c>
      <c r="I1684" s="777" t="s">
        <v>66</v>
      </c>
      <c r="J1684" s="777" t="s">
        <v>66</v>
      </c>
      <c r="K1684" s="777"/>
      <c r="L1684" s="782" t="s">
        <v>2313</v>
      </c>
    </row>
    <row r="1685" spans="1:12" ht="30" x14ac:dyDescent="0.4">
      <c r="A1685" s="787" t="s">
        <v>1537</v>
      </c>
      <c r="B1685" s="144">
        <v>2021</v>
      </c>
      <c r="C1685" s="788" t="s">
        <v>72</v>
      </c>
      <c r="D1685" s="839"/>
      <c r="E1685" s="777"/>
      <c r="F1685" s="777"/>
      <c r="G1685" s="777" t="s">
        <v>10</v>
      </c>
      <c r="H1685" s="795">
        <v>29953.937238813345</v>
      </c>
      <c r="I1685" s="777" t="s">
        <v>66</v>
      </c>
      <c r="J1685" s="777" t="s">
        <v>66</v>
      </c>
      <c r="K1685" s="777"/>
      <c r="L1685" s="782" t="s">
        <v>2314</v>
      </c>
    </row>
    <row r="1686" spans="1:12" ht="15" x14ac:dyDescent="0.4">
      <c r="A1686" s="787" t="s">
        <v>1537</v>
      </c>
      <c r="B1686" s="144">
        <v>2021</v>
      </c>
      <c r="C1686" s="788" t="s">
        <v>73</v>
      </c>
      <c r="D1686" s="839"/>
      <c r="E1686" s="777"/>
      <c r="F1686" s="777"/>
      <c r="G1686" s="777" t="s">
        <v>10</v>
      </c>
      <c r="H1686" s="795" t="e">
        <f>H1700/14269.01</f>
        <v>#REF!</v>
      </c>
      <c r="I1686" s="777"/>
      <c r="J1686" s="777"/>
      <c r="K1686" s="777"/>
      <c r="L1686" s="839"/>
    </row>
    <row r="1687" spans="1:12" ht="15" x14ac:dyDescent="0.4">
      <c r="A1687" s="787" t="s">
        <v>1537</v>
      </c>
      <c r="B1687" s="144">
        <v>2021</v>
      </c>
      <c r="C1687" s="788" t="s">
        <v>74</v>
      </c>
      <c r="D1687" s="777"/>
      <c r="E1687" s="777"/>
      <c r="F1687" s="777"/>
      <c r="G1687" s="777" t="s">
        <v>10</v>
      </c>
      <c r="H1687" s="795">
        <f>'[38]R-8'!$L$59*1000</f>
        <v>3454639.48</v>
      </c>
      <c r="I1687" s="777" t="s">
        <v>66</v>
      </c>
      <c r="J1687" s="777" t="s">
        <v>66</v>
      </c>
      <c r="K1687" s="777"/>
      <c r="L1687" s="777" t="s">
        <v>67</v>
      </c>
    </row>
    <row r="1688" spans="1:12" ht="15" x14ac:dyDescent="0.4">
      <c r="A1688" s="787" t="s">
        <v>1537</v>
      </c>
      <c r="B1688" s="144">
        <v>2021</v>
      </c>
      <c r="C1688" s="788" t="s">
        <v>75</v>
      </c>
      <c r="D1688" s="777" t="s">
        <v>83</v>
      </c>
      <c r="E1688" s="777" t="s">
        <v>83</v>
      </c>
      <c r="F1688" s="777"/>
      <c r="G1688" s="777" t="s">
        <v>10</v>
      </c>
      <c r="H1688" s="795">
        <v>0</v>
      </c>
      <c r="I1688" s="777" t="s">
        <v>66</v>
      </c>
      <c r="J1688" s="777" t="s">
        <v>66</v>
      </c>
      <c r="K1688" s="777"/>
      <c r="L1688" s="777" t="s">
        <v>67</v>
      </c>
    </row>
    <row r="1689" spans="1:12" ht="15" x14ac:dyDescent="0.4">
      <c r="A1689" s="787" t="s">
        <v>1537</v>
      </c>
      <c r="B1689" s="144">
        <v>2021</v>
      </c>
      <c r="C1689" s="788" t="s">
        <v>76</v>
      </c>
      <c r="D1689" s="777" t="s">
        <v>83</v>
      </c>
      <c r="E1689" s="777" t="s">
        <v>83</v>
      </c>
      <c r="F1689" s="777"/>
      <c r="G1689" s="777" t="s">
        <v>10</v>
      </c>
      <c r="H1689" s="795">
        <v>0</v>
      </c>
      <c r="I1689" s="777" t="s">
        <v>66</v>
      </c>
      <c r="J1689" s="777" t="s">
        <v>66</v>
      </c>
      <c r="K1689" s="777"/>
      <c r="L1689" s="777" t="s">
        <v>67</v>
      </c>
    </row>
    <row r="1690" spans="1:12" ht="15" x14ac:dyDescent="0.4">
      <c r="A1690" s="787" t="s">
        <v>1537</v>
      </c>
      <c r="B1690" s="144">
        <v>2021</v>
      </c>
      <c r="C1690" s="788" t="s">
        <v>77</v>
      </c>
      <c r="D1690" s="777"/>
      <c r="E1690" s="777"/>
      <c r="F1690" s="781"/>
      <c r="G1690" s="777" t="s">
        <v>10</v>
      </c>
      <c r="H1690" s="795">
        <f>'[38]R-16.1'!$M$95</f>
        <v>22523191.886999998</v>
      </c>
      <c r="I1690" s="777" t="s">
        <v>66</v>
      </c>
      <c r="J1690" s="777" t="s">
        <v>66</v>
      </c>
      <c r="K1690" s="799">
        <f>'[38]R-16.1'!$L$95</f>
        <v>334127.8</v>
      </c>
      <c r="L1690" s="777" t="s">
        <v>1814</v>
      </c>
    </row>
    <row r="1691" spans="1:12" ht="15" x14ac:dyDescent="0.4">
      <c r="A1691" s="787" t="s">
        <v>1537</v>
      </c>
      <c r="B1691" s="144">
        <v>2021</v>
      </c>
      <c r="C1691" s="788" t="s">
        <v>78</v>
      </c>
      <c r="D1691" s="777"/>
      <c r="E1691" s="796"/>
      <c r="F1691" s="781"/>
      <c r="G1691" s="777" t="s">
        <v>10</v>
      </c>
      <c r="H1691" s="795">
        <f>'[38]R-16.2ATT'!$H$41</f>
        <v>4158014.1636423031</v>
      </c>
      <c r="I1691" s="777" t="s">
        <v>66</v>
      </c>
      <c r="J1691" s="777" t="s">
        <v>66</v>
      </c>
      <c r="K1691" s="799">
        <f>'[38]R-16.2ATT'!$G$41</f>
        <v>600389.37923483003</v>
      </c>
      <c r="L1691" s="782" t="s">
        <v>1815</v>
      </c>
    </row>
    <row r="1692" spans="1:12" ht="15" x14ac:dyDescent="0.4">
      <c r="A1692" s="787" t="s">
        <v>1537</v>
      </c>
      <c r="B1692" s="144">
        <v>2021</v>
      </c>
      <c r="C1692" s="788" t="s">
        <v>79</v>
      </c>
      <c r="D1692" s="777"/>
      <c r="E1692" s="796"/>
      <c r="F1692" s="781"/>
      <c r="G1692" s="777" t="s">
        <v>10</v>
      </c>
      <c r="H1692" s="837">
        <f>-'[38]R-16.1'!$L$136</f>
        <v>-4700960.0661596647</v>
      </c>
      <c r="I1692" s="777" t="s">
        <v>66</v>
      </c>
      <c r="J1692" s="777" t="s">
        <v>66</v>
      </c>
      <c r="K1692" s="838">
        <f>'[38]R-16.1'!$L$114</f>
        <v>-67160.554373126011</v>
      </c>
      <c r="L1692" s="782" t="s">
        <v>1816</v>
      </c>
    </row>
    <row r="1693" spans="1:12" ht="15" x14ac:dyDescent="0.4">
      <c r="A1693" s="787" t="s">
        <v>1537</v>
      </c>
      <c r="B1693" s="144">
        <v>2021</v>
      </c>
      <c r="C1693" s="788" t="s">
        <v>80</v>
      </c>
      <c r="D1693" s="777" t="s">
        <v>83</v>
      </c>
      <c r="E1693" s="777" t="s">
        <v>83</v>
      </c>
      <c r="F1693" s="781"/>
      <c r="G1693" s="777" t="s">
        <v>10</v>
      </c>
      <c r="H1693" s="837">
        <f>'[38]R-16.2'!$M$50</f>
        <v>-886244.8200000003</v>
      </c>
      <c r="I1693" s="777" t="s">
        <v>66</v>
      </c>
      <c r="J1693" s="777" t="s">
        <v>66</v>
      </c>
      <c r="K1693" s="838" t="s">
        <v>67</v>
      </c>
      <c r="L1693" s="777" t="s">
        <v>1817</v>
      </c>
    </row>
    <row r="1694" spans="1:12" ht="15" x14ac:dyDescent="0.4">
      <c r="A1694" s="787" t="s">
        <v>1537</v>
      </c>
      <c r="B1694" s="144">
        <v>2021</v>
      </c>
      <c r="C1694" s="788" t="s">
        <v>81</v>
      </c>
      <c r="D1694" s="777" t="s">
        <v>83</v>
      </c>
      <c r="E1694" s="777" t="s">
        <v>83</v>
      </c>
      <c r="F1694" s="781"/>
      <c r="G1694" s="777" t="s">
        <v>10</v>
      </c>
      <c r="H1694" s="795">
        <v>0</v>
      </c>
      <c r="I1694" s="777" t="s">
        <v>66</v>
      </c>
      <c r="J1694" s="777" t="s">
        <v>66</v>
      </c>
      <c r="K1694" s="777"/>
      <c r="L1694" s="777"/>
    </row>
    <row r="1695" spans="1:12" ht="15" x14ac:dyDescent="0.4">
      <c r="A1695" s="787" t="s">
        <v>1537</v>
      </c>
      <c r="B1695" s="144">
        <v>2021</v>
      </c>
      <c r="C1695" s="1031" t="s">
        <v>68</v>
      </c>
      <c r="D1695" s="839"/>
      <c r="E1695" s="793"/>
      <c r="F1695" s="781"/>
      <c r="G1695" s="777" t="s">
        <v>11</v>
      </c>
      <c r="H1695" s="794">
        <v>0</v>
      </c>
      <c r="I1695" s="777" t="s">
        <v>66</v>
      </c>
      <c r="J1695" s="777" t="s">
        <v>66</v>
      </c>
      <c r="K1695" s="777"/>
      <c r="L1695" s="777"/>
    </row>
    <row r="1696" spans="1:12" ht="15" x14ac:dyDescent="0.4">
      <c r="A1696" s="787" t="s">
        <v>1537</v>
      </c>
      <c r="B1696" s="144">
        <v>2021</v>
      </c>
      <c r="C1696" s="788" t="s">
        <v>69</v>
      </c>
      <c r="D1696" s="839"/>
      <c r="E1696" s="793"/>
      <c r="F1696" s="781"/>
      <c r="G1696" s="777" t="s">
        <v>11</v>
      </c>
      <c r="H1696" s="794">
        <v>41010024650</v>
      </c>
      <c r="I1696" s="777" t="s">
        <v>66</v>
      </c>
      <c r="J1696" s="777" t="s">
        <v>66</v>
      </c>
      <c r="K1696" s="777"/>
      <c r="L1696" s="777"/>
    </row>
    <row r="1697" spans="1:12" ht="15" x14ac:dyDescent="0.4">
      <c r="A1697" s="787" t="s">
        <v>1537</v>
      </c>
      <c r="B1697" s="144">
        <v>2021</v>
      </c>
      <c r="C1697" s="788" t="s">
        <v>70</v>
      </c>
      <c r="D1697" s="839"/>
      <c r="E1697" s="793"/>
      <c r="F1697" s="781"/>
      <c r="G1697" s="777" t="s">
        <v>11</v>
      </c>
      <c r="H1697" s="794">
        <v>141529061534</v>
      </c>
      <c r="I1697" s="777" t="s">
        <v>66</v>
      </c>
      <c r="J1697" s="777" t="s">
        <v>66</v>
      </c>
      <c r="K1697" s="777"/>
      <c r="L1697" s="777"/>
    </row>
    <row r="1698" spans="1:12" ht="15" x14ac:dyDescent="0.4">
      <c r="A1698" s="787" t="s">
        <v>1537</v>
      </c>
      <c r="B1698" s="144">
        <v>2021</v>
      </c>
      <c r="C1698" s="788" t="s">
        <v>71</v>
      </c>
      <c r="D1698" s="839"/>
      <c r="E1698" s="793"/>
      <c r="F1698" s="781"/>
      <c r="G1698" s="777" t="s">
        <v>11</v>
      </c>
      <c r="H1698" s="794">
        <v>188652242461</v>
      </c>
      <c r="I1698" s="777" t="s">
        <v>66</v>
      </c>
      <c r="J1698" s="777" t="s">
        <v>66</v>
      </c>
      <c r="K1698" s="777"/>
      <c r="L1698" s="777"/>
    </row>
    <row r="1699" spans="1:12" ht="15" x14ac:dyDescent="0.4">
      <c r="A1699" s="787" t="s">
        <v>1537</v>
      </c>
      <c r="B1699" s="144">
        <v>2021</v>
      </c>
      <c r="C1699" s="788" t="s">
        <v>72</v>
      </c>
      <c r="D1699" s="839"/>
      <c r="E1699" s="793"/>
      <c r="F1699" s="781"/>
      <c r="G1699" s="777" t="s">
        <v>11</v>
      </c>
      <c r="H1699" s="794">
        <v>427413030</v>
      </c>
      <c r="I1699" s="777" t="s">
        <v>66</v>
      </c>
      <c r="J1699" s="777" t="s">
        <v>66</v>
      </c>
      <c r="K1699" s="777"/>
      <c r="L1699" s="777"/>
    </row>
    <row r="1700" spans="1:12" ht="15" x14ac:dyDescent="0.4">
      <c r="A1700" s="787" t="s">
        <v>1537</v>
      </c>
      <c r="B1700" s="144">
        <v>2021</v>
      </c>
      <c r="C1700" s="788" t="s">
        <v>73</v>
      </c>
      <c r="D1700" s="839"/>
      <c r="E1700" s="793"/>
      <c r="F1700" s="781"/>
      <c r="G1700" s="777" t="s">
        <v>11</v>
      </c>
      <c r="H1700" s="794" t="e">
        <f>'[39]V. Informasi CSR_2021'!I1662+'[39]V. Informasi CSR_2021'!J1662</f>
        <v>#REF!</v>
      </c>
      <c r="I1700" s="777"/>
      <c r="J1700" s="777"/>
      <c r="K1700" s="777"/>
      <c r="L1700" s="839"/>
    </row>
    <row r="1701" spans="1:12" ht="30" x14ac:dyDescent="0.4">
      <c r="A1701" s="787" t="s">
        <v>1537</v>
      </c>
      <c r="B1701" s="144">
        <v>2021</v>
      </c>
      <c r="C1701" s="788" t="s">
        <v>74</v>
      </c>
      <c r="D1701" s="777"/>
      <c r="E1701" s="793"/>
      <c r="F1701" s="781"/>
      <c r="G1701" s="777" t="s">
        <v>11</v>
      </c>
      <c r="H1701" s="794">
        <f t="shared" ref="H1701:H1708" si="1">H1687*14269.01</f>
        <v>49294285286.514801</v>
      </c>
      <c r="I1701" s="777" t="s">
        <v>66</v>
      </c>
      <c r="J1701" s="777" t="s">
        <v>66</v>
      </c>
      <c r="K1701" s="777"/>
      <c r="L1701" s="782" t="s">
        <v>1812</v>
      </c>
    </row>
    <row r="1702" spans="1:12" ht="30" x14ac:dyDescent="0.4">
      <c r="A1702" s="787" t="s">
        <v>1537</v>
      </c>
      <c r="B1702" s="144">
        <v>2021</v>
      </c>
      <c r="C1702" s="788" t="s">
        <v>75</v>
      </c>
      <c r="D1702" s="777" t="s">
        <v>83</v>
      </c>
      <c r="E1702" s="777" t="s">
        <v>83</v>
      </c>
      <c r="F1702" s="781"/>
      <c r="G1702" s="777" t="s">
        <v>11</v>
      </c>
      <c r="H1702" s="794">
        <f t="shared" si="1"/>
        <v>0</v>
      </c>
      <c r="I1702" s="777" t="s">
        <v>66</v>
      </c>
      <c r="J1702" s="777" t="s">
        <v>66</v>
      </c>
      <c r="K1702" s="777"/>
      <c r="L1702" s="782" t="s">
        <v>2305</v>
      </c>
    </row>
    <row r="1703" spans="1:12" ht="30" x14ac:dyDescent="0.4">
      <c r="A1703" s="787" t="s">
        <v>1537</v>
      </c>
      <c r="B1703" s="144">
        <v>2021</v>
      </c>
      <c r="C1703" s="788" t="s">
        <v>76</v>
      </c>
      <c r="D1703" s="777" t="s">
        <v>83</v>
      </c>
      <c r="E1703" s="777" t="s">
        <v>83</v>
      </c>
      <c r="F1703" s="781"/>
      <c r="G1703" s="777" t="s">
        <v>11</v>
      </c>
      <c r="H1703" s="794">
        <f t="shared" si="1"/>
        <v>0</v>
      </c>
      <c r="I1703" s="777" t="s">
        <v>66</v>
      </c>
      <c r="J1703" s="777" t="s">
        <v>66</v>
      </c>
      <c r="K1703" s="777"/>
      <c r="L1703" s="782" t="s">
        <v>2306</v>
      </c>
    </row>
    <row r="1704" spans="1:12" ht="30" x14ac:dyDescent="0.4">
      <c r="A1704" s="787" t="s">
        <v>1537</v>
      </c>
      <c r="B1704" s="144">
        <v>2021</v>
      </c>
      <c r="C1704" s="788" t="s">
        <v>77</v>
      </c>
      <c r="D1704" s="777"/>
      <c r="E1704" s="793"/>
      <c r="F1704" s="781"/>
      <c r="G1704" s="777" t="s">
        <v>11</v>
      </c>
      <c r="H1704" s="794">
        <f t="shared" si="1"/>
        <v>321383650267.52185</v>
      </c>
      <c r="I1704" s="777" t="s">
        <v>66</v>
      </c>
      <c r="J1704" s="777" t="s">
        <v>66</v>
      </c>
      <c r="K1704" s="799">
        <f>K1690</f>
        <v>334127.8</v>
      </c>
      <c r="L1704" s="782" t="s">
        <v>2307</v>
      </c>
    </row>
    <row r="1705" spans="1:12" ht="30" x14ac:dyDescent="0.4">
      <c r="A1705" s="787" t="s">
        <v>1537</v>
      </c>
      <c r="B1705" s="144">
        <v>2021</v>
      </c>
      <c r="C1705" s="788" t="s">
        <v>78</v>
      </c>
      <c r="D1705" s="777"/>
      <c r="E1705" s="793"/>
      <c r="F1705" s="781"/>
      <c r="G1705" s="777" t="s">
        <v>11</v>
      </c>
      <c r="H1705" s="794">
        <f t="shared" si="1"/>
        <v>59330745681.153664</v>
      </c>
      <c r="I1705" s="777" t="s">
        <v>66</v>
      </c>
      <c r="J1705" s="777" t="s">
        <v>66</v>
      </c>
      <c r="K1705" s="777">
        <f>K1691</f>
        <v>600389.37923483003</v>
      </c>
      <c r="L1705" s="782" t="s">
        <v>2308</v>
      </c>
    </row>
    <row r="1706" spans="1:12" ht="30" x14ac:dyDescent="0.4">
      <c r="A1706" s="787" t="s">
        <v>1537</v>
      </c>
      <c r="B1706" s="144">
        <v>2021</v>
      </c>
      <c r="C1706" s="788" t="s">
        <v>79</v>
      </c>
      <c r="D1706" s="777"/>
      <c r="E1706" s="793"/>
      <c r="F1706" s="781"/>
      <c r="G1706" s="777" t="s">
        <v>11</v>
      </c>
      <c r="H1706" s="840">
        <f t="shared" si="1"/>
        <v>-67078046193.632919</v>
      </c>
      <c r="I1706" s="777" t="s">
        <v>66</v>
      </c>
      <c r="J1706" s="777" t="s">
        <v>66</v>
      </c>
      <c r="K1706" s="838">
        <f>K1692</f>
        <v>-67160.554373126011</v>
      </c>
      <c r="L1706" s="782" t="s">
        <v>2309</v>
      </c>
    </row>
    <row r="1707" spans="1:12" ht="30" x14ac:dyDescent="0.4">
      <c r="A1707" s="787" t="s">
        <v>1537</v>
      </c>
      <c r="B1707" s="144">
        <v>2021</v>
      </c>
      <c r="C1707" s="788" t="s">
        <v>80</v>
      </c>
      <c r="D1707" s="777" t="s">
        <v>83</v>
      </c>
      <c r="E1707" s="777" t="s">
        <v>83</v>
      </c>
      <c r="F1707" s="781"/>
      <c r="G1707" s="777" t="s">
        <v>11</v>
      </c>
      <c r="H1707" s="840">
        <f t="shared" si="1"/>
        <v>-12645836199.028204</v>
      </c>
      <c r="I1707" s="777" t="s">
        <v>66</v>
      </c>
      <c r="J1707" s="777" t="s">
        <v>66</v>
      </c>
      <c r="K1707" s="838" t="str">
        <f>K1693</f>
        <v>-</v>
      </c>
      <c r="L1707" s="782" t="s">
        <v>2310</v>
      </c>
    </row>
    <row r="1708" spans="1:12" ht="30" x14ac:dyDescent="0.4">
      <c r="A1708" s="787" t="s">
        <v>1537</v>
      </c>
      <c r="B1708" s="144">
        <v>2021</v>
      </c>
      <c r="C1708" s="788" t="s">
        <v>82</v>
      </c>
      <c r="D1708" s="777" t="s">
        <v>83</v>
      </c>
      <c r="E1708" s="777" t="s">
        <v>83</v>
      </c>
      <c r="F1708" s="781"/>
      <c r="G1708" s="777" t="s">
        <v>11</v>
      </c>
      <c r="H1708" s="794">
        <f t="shared" si="1"/>
        <v>0</v>
      </c>
      <c r="I1708" s="777" t="s">
        <v>66</v>
      </c>
      <c r="J1708" s="777" t="s">
        <v>66</v>
      </c>
      <c r="K1708" s="777"/>
      <c r="L1708" s="782" t="s">
        <v>2311</v>
      </c>
    </row>
    <row r="1709" spans="1:12" ht="15" x14ac:dyDescent="0.4">
      <c r="A1709" s="787" t="s">
        <v>1537</v>
      </c>
      <c r="B1709" s="144">
        <v>2021</v>
      </c>
      <c r="C1709" s="788"/>
      <c r="D1709" s="777"/>
      <c r="E1709" s="777"/>
      <c r="F1709" s="781"/>
      <c r="G1709" s="777"/>
      <c r="H1709" s="795"/>
      <c r="I1709" s="777"/>
      <c r="J1709" s="777"/>
      <c r="K1709" s="777"/>
      <c r="L1709" s="777"/>
    </row>
    <row r="1710" spans="1:12" ht="15" x14ac:dyDescent="0.4">
      <c r="A1710" s="787" t="s">
        <v>1541</v>
      </c>
      <c r="B1710" s="144">
        <v>2021</v>
      </c>
      <c r="C1710" s="1031" t="s">
        <v>68</v>
      </c>
      <c r="D1710" s="777"/>
      <c r="E1710" s="793"/>
      <c r="F1710" s="781"/>
      <c r="G1710" s="777" t="s">
        <v>11</v>
      </c>
      <c r="H1710" s="794"/>
      <c r="I1710" s="777"/>
      <c r="J1710" s="793"/>
      <c r="K1710" s="777"/>
      <c r="L1710" s="777"/>
    </row>
    <row r="1711" spans="1:12" ht="15" x14ac:dyDescent="0.4">
      <c r="A1711" s="787" t="s">
        <v>1541</v>
      </c>
      <c r="B1711" s="144">
        <v>2021</v>
      </c>
      <c r="C1711" s="788" t="s">
        <v>69</v>
      </c>
      <c r="D1711" s="777"/>
      <c r="E1711" s="793"/>
      <c r="F1711" s="781"/>
      <c r="G1711" s="777" t="s">
        <v>11</v>
      </c>
      <c r="H1711" s="794"/>
      <c r="I1711" s="777"/>
      <c r="J1711" s="793"/>
      <c r="K1711" s="777"/>
      <c r="L1711" s="777"/>
    </row>
    <row r="1712" spans="1:12" ht="15" x14ac:dyDescent="0.4">
      <c r="A1712" s="787" t="s">
        <v>1541</v>
      </c>
      <c r="B1712" s="144">
        <v>2021</v>
      </c>
      <c r="C1712" s="788" t="s">
        <v>70</v>
      </c>
      <c r="D1712" s="777"/>
      <c r="E1712" s="793"/>
      <c r="F1712" s="781"/>
      <c r="G1712" s="777" t="s">
        <v>11</v>
      </c>
      <c r="H1712" s="794">
        <v>1942558783</v>
      </c>
      <c r="I1712" s="777" t="s">
        <v>66</v>
      </c>
      <c r="J1712" s="793"/>
      <c r="K1712" s="777"/>
      <c r="L1712" s="777"/>
    </row>
    <row r="1713" spans="1:12" ht="15" x14ac:dyDescent="0.4">
      <c r="A1713" s="787" t="s">
        <v>1541</v>
      </c>
      <c r="B1713" s="144">
        <v>2021</v>
      </c>
      <c r="C1713" s="788" t="s">
        <v>71</v>
      </c>
      <c r="D1713" s="777"/>
      <c r="E1713" s="793"/>
      <c r="F1713" s="781"/>
      <c r="G1713" s="777" t="s">
        <v>11</v>
      </c>
      <c r="H1713" s="794">
        <v>3414442450</v>
      </c>
      <c r="I1713" s="777" t="s">
        <v>66</v>
      </c>
      <c r="J1713" s="777"/>
      <c r="K1713" s="777"/>
      <c r="L1713" s="777"/>
    </row>
    <row r="1714" spans="1:12" ht="15" x14ac:dyDescent="0.4">
      <c r="A1714" s="787" t="s">
        <v>1541</v>
      </c>
      <c r="B1714" s="144">
        <v>2021</v>
      </c>
      <c r="C1714" s="788" t="s">
        <v>72</v>
      </c>
      <c r="D1714" s="777"/>
      <c r="E1714" s="793"/>
      <c r="F1714" s="781"/>
      <c r="G1714" s="777" t="s">
        <v>11</v>
      </c>
      <c r="H1714" s="794"/>
      <c r="I1714" s="777"/>
      <c r="J1714" s="777"/>
      <c r="K1714" s="777"/>
      <c r="L1714" s="777"/>
    </row>
    <row r="1715" spans="1:12" ht="15" x14ac:dyDescent="0.4">
      <c r="A1715" s="787" t="s">
        <v>1541</v>
      </c>
      <c r="B1715" s="144">
        <v>2021</v>
      </c>
      <c r="C1715" s="788" t="s">
        <v>73</v>
      </c>
      <c r="D1715" s="777"/>
      <c r="E1715" s="793"/>
      <c r="F1715" s="781"/>
      <c r="G1715" s="777" t="s">
        <v>11</v>
      </c>
      <c r="H1715" s="794">
        <v>586258000</v>
      </c>
      <c r="I1715" s="777" t="s">
        <v>66</v>
      </c>
      <c r="J1715" s="777"/>
      <c r="K1715" s="777"/>
      <c r="L1715" s="777"/>
    </row>
    <row r="1716" spans="1:12" ht="15" x14ac:dyDescent="0.4">
      <c r="A1716" s="787" t="s">
        <v>1541</v>
      </c>
      <c r="B1716" s="144">
        <v>2021</v>
      </c>
      <c r="C1716" s="788" t="s">
        <v>74</v>
      </c>
      <c r="D1716" s="777"/>
      <c r="E1716" s="793"/>
      <c r="F1716" s="781"/>
      <c r="G1716" s="777" t="s">
        <v>11</v>
      </c>
      <c r="H1716" s="794"/>
      <c r="I1716" s="777"/>
      <c r="J1716" s="777"/>
      <c r="K1716" s="777"/>
      <c r="L1716" s="777"/>
    </row>
    <row r="1717" spans="1:12" ht="15" x14ac:dyDescent="0.4">
      <c r="A1717" s="787" t="s">
        <v>1541</v>
      </c>
      <c r="B1717" s="144">
        <v>2021</v>
      </c>
      <c r="C1717" s="788" t="s">
        <v>75</v>
      </c>
      <c r="D1717" s="777"/>
      <c r="E1717" s="793"/>
      <c r="F1717" s="781"/>
      <c r="G1717" s="777" t="s">
        <v>11</v>
      </c>
      <c r="H1717" s="794"/>
      <c r="I1717" s="777"/>
      <c r="J1717" s="777"/>
      <c r="K1717" s="777"/>
      <c r="L1717" s="777"/>
    </row>
    <row r="1718" spans="1:12" ht="15" x14ac:dyDescent="0.4">
      <c r="A1718" s="787" t="s">
        <v>1541</v>
      </c>
      <c r="B1718" s="144">
        <v>2021</v>
      </c>
      <c r="C1718" s="788" t="s">
        <v>76</v>
      </c>
      <c r="D1718" s="777"/>
      <c r="E1718" s="793"/>
      <c r="F1718" s="781"/>
      <c r="G1718" s="777" t="s">
        <v>11</v>
      </c>
      <c r="H1718" s="794"/>
      <c r="I1718" s="777"/>
      <c r="J1718" s="777"/>
      <c r="K1718" s="777"/>
      <c r="L1718" s="777"/>
    </row>
    <row r="1719" spans="1:12" ht="15" x14ac:dyDescent="0.4">
      <c r="A1719" s="787" t="s">
        <v>1541</v>
      </c>
      <c r="B1719" s="144">
        <v>2021</v>
      </c>
      <c r="C1719" s="788" t="s">
        <v>77</v>
      </c>
      <c r="D1719" s="777"/>
      <c r="E1719" s="793"/>
      <c r="F1719" s="781"/>
      <c r="G1719" s="777" t="s">
        <v>11</v>
      </c>
      <c r="H1719" s="794"/>
      <c r="I1719" s="777"/>
      <c r="J1719" s="777"/>
      <c r="K1719" s="777"/>
      <c r="L1719" s="777"/>
    </row>
    <row r="1720" spans="1:12" ht="15" x14ac:dyDescent="0.4">
      <c r="A1720" s="787" t="s">
        <v>1541</v>
      </c>
      <c r="B1720" s="144">
        <v>2021</v>
      </c>
      <c r="C1720" s="788" t="s">
        <v>78</v>
      </c>
      <c r="D1720" s="777"/>
      <c r="E1720" s="793"/>
      <c r="F1720" s="781"/>
      <c r="G1720" s="777" t="s">
        <v>11</v>
      </c>
      <c r="H1720" s="794"/>
      <c r="I1720" s="777"/>
      <c r="J1720" s="777"/>
      <c r="K1720" s="777"/>
      <c r="L1720" s="777"/>
    </row>
    <row r="1721" spans="1:12" ht="15" x14ac:dyDescent="0.4">
      <c r="A1721" s="787" t="s">
        <v>1541</v>
      </c>
      <c r="B1721" s="144">
        <v>2021</v>
      </c>
      <c r="C1721" s="788" t="s">
        <v>79</v>
      </c>
      <c r="D1721" s="777"/>
      <c r="E1721" s="793"/>
      <c r="F1721" s="781"/>
      <c r="G1721" s="777" t="s">
        <v>11</v>
      </c>
      <c r="H1721" s="794"/>
      <c r="I1721" s="777"/>
      <c r="J1721" s="777"/>
      <c r="K1721" s="777"/>
      <c r="L1721" s="777"/>
    </row>
    <row r="1722" spans="1:12" ht="15" x14ac:dyDescent="0.4">
      <c r="A1722" s="787" t="s">
        <v>1541</v>
      </c>
      <c r="B1722" s="144">
        <v>2021</v>
      </c>
      <c r="C1722" s="788" t="s">
        <v>80</v>
      </c>
      <c r="D1722" s="777"/>
      <c r="E1722" s="793"/>
      <c r="F1722" s="781"/>
      <c r="G1722" s="777" t="s">
        <v>11</v>
      </c>
      <c r="H1722" s="794"/>
      <c r="I1722" s="777"/>
      <c r="J1722" s="777"/>
      <c r="K1722" s="777"/>
      <c r="L1722" s="777"/>
    </row>
    <row r="1723" spans="1:12" ht="15" x14ac:dyDescent="0.4">
      <c r="A1723" s="787" t="s">
        <v>1541</v>
      </c>
      <c r="B1723" s="144">
        <v>2021</v>
      </c>
      <c r="C1723" s="788" t="s">
        <v>82</v>
      </c>
      <c r="D1723" s="777"/>
      <c r="E1723" s="793"/>
      <c r="F1723" s="781"/>
      <c r="G1723" s="777" t="s">
        <v>11</v>
      </c>
      <c r="H1723" s="794"/>
      <c r="I1723" s="777"/>
      <c r="J1723" s="777"/>
      <c r="K1723" s="777"/>
      <c r="L1723" s="777"/>
    </row>
    <row r="1724" spans="1:12" ht="15" x14ac:dyDescent="0.4">
      <c r="A1724" s="787" t="s">
        <v>1541</v>
      </c>
      <c r="B1724" s="144">
        <v>2021</v>
      </c>
      <c r="C1724" s="788"/>
      <c r="D1724" s="777"/>
      <c r="E1724" s="792"/>
      <c r="F1724" s="781"/>
      <c r="G1724" s="797"/>
      <c r="H1724" s="789"/>
      <c r="I1724" s="803"/>
      <c r="J1724" s="803"/>
      <c r="K1724" s="803"/>
      <c r="L1724" s="803"/>
    </row>
    <row r="1725" spans="1:12" ht="15" x14ac:dyDescent="0.4">
      <c r="A1725" s="787" t="s">
        <v>1549</v>
      </c>
      <c r="B1725" s="144">
        <v>2021</v>
      </c>
      <c r="C1725" s="1031" t="s">
        <v>68</v>
      </c>
      <c r="D1725" s="777"/>
      <c r="E1725" s="777"/>
      <c r="F1725" s="777"/>
      <c r="G1725" s="777" t="s">
        <v>10</v>
      </c>
      <c r="H1725" s="795"/>
      <c r="I1725" s="777"/>
      <c r="J1725" s="777"/>
      <c r="K1725" s="777"/>
      <c r="L1725" s="777"/>
    </row>
    <row r="1726" spans="1:12" ht="15" x14ac:dyDescent="0.4">
      <c r="A1726" s="787" t="s">
        <v>1549</v>
      </c>
      <c r="B1726" s="144">
        <v>2021</v>
      </c>
      <c r="C1726" s="788" t="s">
        <v>69</v>
      </c>
      <c r="D1726" s="777"/>
      <c r="E1726" s="777"/>
      <c r="F1726" s="777"/>
      <c r="G1726" s="777" t="s">
        <v>10</v>
      </c>
      <c r="H1726" s="795"/>
      <c r="I1726" s="777"/>
      <c r="J1726" s="777"/>
      <c r="K1726" s="777"/>
      <c r="L1726" s="777"/>
    </row>
    <row r="1727" spans="1:12" ht="15" x14ac:dyDescent="0.4">
      <c r="A1727" s="787" t="s">
        <v>1549</v>
      </c>
      <c r="B1727" s="144">
        <v>2021</v>
      </c>
      <c r="C1727" s="788" t="s">
        <v>70</v>
      </c>
      <c r="D1727" s="777"/>
      <c r="E1727" s="777"/>
      <c r="F1727" s="777"/>
      <c r="G1727" s="777" t="s">
        <v>10</v>
      </c>
      <c r="H1727" s="841">
        <f>11958913.097/14294</f>
        <v>836.63866636350906</v>
      </c>
      <c r="I1727" s="777"/>
      <c r="J1727" s="777"/>
      <c r="K1727" s="777"/>
      <c r="L1727" s="777"/>
    </row>
    <row r="1728" spans="1:12" ht="15" x14ac:dyDescent="0.4">
      <c r="A1728" s="787" t="s">
        <v>1549</v>
      </c>
      <c r="B1728" s="144">
        <v>2021</v>
      </c>
      <c r="C1728" s="788" t="s">
        <v>71</v>
      </c>
      <c r="D1728" s="777"/>
      <c r="E1728" s="777"/>
      <c r="F1728" s="777"/>
      <c r="G1728" s="777" t="s">
        <v>10</v>
      </c>
      <c r="H1728" s="841">
        <f>4056931.146/14294</f>
        <v>283.82056429271023</v>
      </c>
      <c r="I1728" s="777"/>
      <c r="J1728" s="777"/>
      <c r="K1728" s="777"/>
      <c r="L1728" s="777"/>
    </row>
    <row r="1729" spans="1:12" ht="15" x14ac:dyDescent="0.4">
      <c r="A1729" s="787" t="s">
        <v>1549</v>
      </c>
      <c r="B1729" s="144">
        <v>2021</v>
      </c>
      <c r="C1729" s="788" t="s">
        <v>72</v>
      </c>
      <c r="D1729" s="777"/>
      <c r="E1729" s="777"/>
      <c r="F1729" s="777"/>
      <c r="G1729" s="777" t="s">
        <v>10</v>
      </c>
      <c r="H1729" s="841"/>
      <c r="I1729" s="777"/>
      <c r="J1729" s="777"/>
      <c r="K1729" s="777"/>
      <c r="L1729" s="777"/>
    </row>
    <row r="1730" spans="1:12" ht="15" x14ac:dyDescent="0.4">
      <c r="A1730" s="787" t="s">
        <v>1549</v>
      </c>
      <c r="B1730" s="144">
        <v>2021</v>
      </c>
      <c r="C1730" s="788" t="s">
        <v>73</v>
      </c>
      <c r="D1730" s="777"/>
      <c r="E1730" s="777"/>
      <c r="F1730" s="777"/>
      <c r="G1730" s="777" t="s">
        <v>10</v>
      </c>
      <c r="H1730" s="841">
        <f>H1744/14294</f>
        <v>0</v>
      </c>
      <c r="I1730" s="777"/>
      <c r="J1730" s="777"/>
      <c r="K1730" s="777"/>
      <c r="L1730" s="777"/>
    </row>
    <row r="1731" spans="1:12" ht="15" x14ac:dyDescent="0.4">
      <c r="A1731" s="787" t="s">
        <v>1549</v>
      </c>
      <c r="B1731" s="144">
        <v>2021</v>
      </c>
      <c r="C1731" s="788" t="s">
        <v>74</v>
      </c>
      <c r="D1731" s="777"/>
      <c r="E1731" s="777"/>
      <c r="F1731" s="777"/>
      <c r="G1731" s="777" t="s">
        <v>10</v>
      </c>
      <c r="H1731" s="841"/>
      <c r="I1731" s="777"/>
      <c r="J1731" s="777"/>
      <c r="K1731" s="777"/>
      <c r="L1731" s="777"/>
    </row>
    <row r="1732" spans="1:12" ht="15" x14ac:dyDescent="0.4">
      <c r="A1732" s="787" t="s">
        <v>1549</v>
      </c>
      <c r="B1732" s="144">
        <v>2021</v>
      </c>
      <c r="C1732" s="788" t="s">
        <v>75</v>
      </c>
      <c r="D1732" s="777"/>
      <c r="E1732" s="777"/>
      <c r="F1732" s="777"/>
      <c r="G1732" s="777" t="s">
        <v>10</v>
      </c>
      <c r="H1732" s="841">
        <v>828</v>
      </c>
      <c r="I1732" s="777"/>
      <c r="J1732" s="777"/>
      <c r="K1732" s="777"/>
      <c r="L1732" s="777"/>
    </row>
    <row r="1733" spans="1:12" ht="15" x14ac:dyDescent="0.4">
      <c r="A1733" s="787" t="s">
        <v>1549</v>
      </c>
      <c r="B1733" s="144">
        <v>2021</v>
      </c>
      <c r="C1733" s="788" t="s">
        <v>76</v>
      </c>
      <c r="D1733" s="777"/>
      <c r="E1733" s="777"/>
      <c r="F1733" s="777"/>
      <c r="G1733" s="777" t="s">
        <v>10</v>
      </c>
      <c r="H1733" s="841"/>
      <c r="I1733" s="777"/>
      <c r="J1733" s="777"/>
      <c r="K1733" s="777"/>
      <c r="L1733" s="777"/>
    </row>
    <row r="1734" spans="1:12" ht="15" x14ac:dyDescent="0.4">
      <c r="A1734" s="787" t="s">
        <v>1549</v>
      </c>
      <c r="B1734" s="144">
        <v>2021</v>
      </c>
      <c r="C1734" s="788" t="s">
        <v>77</v>
      </c>
      <c r="D1734" s="777"/>
      <c r="E1734" s="777"/>
      <c r="F1734" s="781"/>
      <c r="G1734" s="777" t="s">
        <v>10</v>
      </c>
      <c r="H1734" s="841">
        <v>77.049000000000007</v>
      </c>
      <c r="I1734" s="777"/>
      <c r="J1734" s="777"/>
      <c r="K1734" s="777"/>
      <c r="L1734" s="777"/>
    </row>
    <row r="1735" spans="1:12" ht="15" x14ac:dyDescent="0.4">
      <c r="A1735" s="787" t="s">
        <v>1549</v>
      </c>
      <c r="B1735" s="144">
        <v>2021</v>
      </c>
      <c r="C1735" s="788" t="s">
        <v>78</v>
      </c>
      <c r="D1735" s="777"/>
      <c r="E1735" s="796"/>
      <c r="F1735" s="781"/>
      <c r="G1735" s="777" t="s">
        <v>10</v>
      </c>
      <c r="H1735" s="841">
        <v>724.67100000000005</v>
      </c>
      <c r="I1735" s="777"/>
      <c r="J1735" s="777"/>
      <c r="K1735" s="777"/>
      <c r="L1735" s="777"/>
    </row>
    <row r="1736" spans="1:12" ht="15" x14ac:dyDescent="0.4">
      <c r="A1736" s="787" t="s">
        <v>1549</v>
      </c>
      <c r="B1736" s="144">
        <v>2021</v>
      </c>
      <c r="C1736" s="788" t="s">
        <v>79</v>
      </c>
      <c r="D1736" s="777"/>
      <c r="E1736" s="796"/>
      <c r="F1736" s="781"/>
      <c r="G1736" s="777" t="s">
        <v>10</v>
      </c>
      <c r="H1736" s="795"/>
      <c r="I1736" s="777"/>
      <c r="J1736" s="777"/>
      <c r="K1736" s="777"/>
      <c r="L1736" s="777"/>
    </row>
    <row r="1737" spans="1:12" ht="15" x14ac:dyDescent="0.4">
      <c r="A1737" s="787" t="s">
        <v>1549</v>
      </c>
      <c r="B1737" s="144">
        <v>2021</v>
      </c>
      <c r="C1737" s="788" t="s">
        <v>80</v>
      </c>
      <c r="D1737" s="777"/>
      <c r="E1737" s="796"/>
      <c r="F1737" s="781"/>
      <c r="G1737" s="777" t="s">
        <v>10</v>
      </c>
      <c r="H1737" s="795"/>
      <c r="I1737" s="777"/>
      <c r="J1737" s="777"/>
      <c r="K1737" s="777"/>
      <c r="L1737" s="777"/>
    </row>
    <row r="1738" spans="1:12" ht="15" x14ac:dyDescent="0.4">
      <c r="A1738" s="787" t="s">
        <v>1549</v>
      </c>
      <c r="B1738" s="144">
        <v>2021</v>
      </c>
      <c r="C1738" s="788" t="s">
        <v>81</v>
      </c>
      <c r="D1738" s="777"/>
      <c r="E1738" s="796"/>
      <c r="F1738" s="781"/>
      <c r="G1738" s="777" t="s">
        <v>10</v>
      </c>
      <c r="H1738" s="795"/>
      <c r="I1738" s="777"/>
      <c r="J1738" s="777"/>
      <c r="K1738" s="777"/>
      <c r="L1738" s="777"/>
    </row>
    <row r="1739" spans="1:12" ht="15" x14ac:dyDescent="0.4">
      <c r="A1739" s="787" t="s">
        <v>1549</v>
      </c>
      <c r="B1739" s="144">
        <v>2021</v>
      </c>
      <c r="C1739" s="1031" t="s">
        <v>68</v>
      </c>
      <c r="D1739" s="777"/>
      <c r="E1739" s="793"/>
      <c r="F1739" s="781"/>
      <c r="G1739" s="777" t="s">
        <v>11</v>
      </c>
      <c r="H1739" s="794"/>
      <c r="I1739" s="777"/>
      <c r="J1739" s="777"/>
      <c r="K1739" s="777"/>
      <c r="L1739" s="777"/>
    </row>
    <row r="1740" spans="1:12" ht="15" x14ac:dyDescent="0.4">
      <c r="A1740" s="787" t="s">
        <v>1549</v>
      </c>
      <c r="B1740" s="144">
        <v>2021</v>
      </c>
      <c r="C1740" s="788" t="s">
        <v>69</v>
      </c>
      <c r="D1740" s="777"/>
      <c r="E1740" s="793"/>
      <c r="F1740" s="781"/>
      <c r="G1740" s="777" t="s">
        <v>11</v>
      </c>
      <c r="H1740" s="794"/>
      <c r="I1740" s="777"/>
      <c r="J1740" s="777"/>
      <c r="K1740" s="777"/>
      <c r="L1740" s="777"/>
    </row>
    <row r="1741" spans="1:12" ht="15" x14ac:dyDescent="0.4">
      <c r="A1741" s="787" t="s">
        <v>1549</v>
      </c>
      <c r="B1741" s="144">
        <v>2021</v>
      </c>
      <c r="C1741" s="788" t="s">
        <v>70</v>
      </c>
      <c r="D1741" s="777"/>
      <c r="E1741" s="793"/>
      <c r="F1741" s="781"/>
      <c r="G1741" s="777" t="s">
        <v>11</v>
      </c>
      <c r="H1741" s="842">
        <v>11958913.096999999</v>
      </c>
      <c r="I1741" s="777"/>
      <c r="J1741" s="777"/>
      <c r="K1741" s="777"/>
      <c r="L1741" s="777"/>
    </row>
    <row r="1742" spans="1:12" ht="15" x14ac:dyDescent="0.4">
      <c r="A1742" s="787" t="s">
        <v>1549</v>
      </c>
      <c r="B1742" s="144">
        <v>2021</v>
      </c>
      <c r="C1742" s="788" t="s">
        <v>71</v>
      </c>
      <c r="D1742" s="777"/>
      <c r="E1742" s="793"/>
      <c r="F1742" s="781"/>
      <c r="G1742" s="777" t="s">
        <v>11</v>
      </c>
      <c r="H1742" s="842">
        <v>4056931.1460000002</v>
      </c>
      <c r="I1742" s="777"/>
      <c r="J1742" s="777"/>
      <c r="K1742" s="777"/>
      <c r="L1742" s="777"/>
    </row>
    <row r="1743" spans="1:12" ht="15" x14ac:dyDescent="0.4">
      <c r="A1743" s="787" t="s">
        <v>1549</v>
      </c>
      <c r="B1743" s="144">
        <v>2021</v>
      </c>
      <c r="C1743" s="788" t="s">
        <v>72</v>
      </c>
      <c r="D1743" s="777"/>
      <c r="E1743" s="793"/>
      <c r="F1743" s="781"/>
      <c r="G1743" s="777" t="s">
        <v>11</v>
      </c>
      <c r="H1743" s="842"/>
      <c r="I1743" s="777"/>
      <c r="J1743" s="777"/>
      <c r="K1743" s="777"/>
      <c r="L1743" s="777"/>
    </row>
    <row r="1744" spans="1:12" ht="15" x14ac:dyDescent="0.4">
      <c r="A1744" s="787" t="s">
        <v>1549</v>
      </c>
      <c r="B1744" s="144">
        <v>2021</v>
      </c>
      <c r="C1744" s="788" t="s">
        <v>73</v>
      </c>
      <c r="D1744" s="777"/>
      <c r="E1744" s="793"/>
      <c r="F1744" s="781"/>
      <c r="G1744" s="777" t="s">
        <v>11</v>
      </c>
      <c r="H1744" s="842">
        <f>'[40]V. Informasi CSR_2021'!I1707/1000</f>
        <v>0</v>
      </c>
      <c r="I1744" s="777"/>
      <c r="J1744" s="777"/>
      <c r="K1744" s="777"/>
      <c r="L1744" s="777"/>
    </row>
    <row r="1745" spans="1:12" ht="15" x14ac:dyDescent="0.4">
      <c r="A1745" s="787" t="s">
        <v>1549</v>
      </c>
      <c r="B1745" s="144">
        <v>2021</v>
      </c>
      <c r="C1745" s="788" t="s">
        <v>74</v>
      </c>
      <c r="D1745" s="777"/>
      <c r="E1745" s="793"/>
      <c r="F1745" s="781"/>
      <c r="G1745" s="777" t="s">
        <v>11</v>
      </c>
      <c r="H1745" s="842"/>
      <c r="I1745" s="777"/>
      <c r="J1745" s="777"/>
      <c r="K1745" s="777"/>
      <c r="L1745" s="777"/>
    </row>
    <row r="1746" spans="1:12" ht="15" x14ac:dyDescent="0.4">
      <c r="A1746" s="787" t="s">
        <v>1549</v>
      </c>
      <c r="B1746" s="144">
        <v>2021</v>
      </c>
      <c r="C1746" s="788" t="s">
        <v>75</v>
      </c>
      <c r="D1746" s="777"/>
      <c r="E1746" s="793"/>
      <c r="F1746" s="781"/>
      <c r="G1746" s="777" t="s">
        <v>11</v>
      </c>
      <c r="H1746" s="842">
        <f>H1732*14294</f>
        <v>11835432</v>
      </c>
      <c r="I1746" s="777"/>
      <c r="J1746" s="777"/>
      <c r="K1746" s="777"/>
      <c r="L1746" s="777"/>
    </row>
    <row r="1747" spans="1:12" ht="15" x14ac:dyDescent="0.4">
      <c r="A1747" s="787" t="s">
        <v>1549</v>
      </c>
      <c r="B1747" s="144">
        <v>2021</v>
      </c>
      <c r="C1747" s="788" t="s">
        <v>76</v>
      </c>
      <c r="D1747" s="777"/>
      <c r="E1747" s="793"/>
      <c r="F1747" s="781"/>
      <c r="G1747" s="777" t="s">
        <v>11</v>
      </c>
      <c r="H1747" s="842"/>
      <c r="I1747" s="777"/>
      <c r="J1747" s="777"/>
      <c r="K1747" s="777"/>
      <c r="L1747" s="777"/>
    </row>
    <row r="1748" spans="1:12" ht="15" x14ac:dyDescent="0.4">
      <c r="A1748" s="787" t="s">
        <v>1549</v>
      </c>
      <c r="B1748" s="144">
        <v>2021</v>
      </c>
      <c r="C1748" s="788" t="s">
        <v>77</v>
      </c>
      <c r="D1748" s="777"/>
      <c r="E1748" s="793"/>
      <c r="F1748" s="781"/>
      <c r="G1748" s="777" t="s">
        <v>11</v>
      </c>
      <c r="H1748" s="841">
        <f>77.049*14294</f>
        <v>1101338.4060000002</v>
      </c>
      <c r="I1748" s="777"/>
      <c r="J1748" s="777"/>
      <c r="K1748" s="777"/>
      <c r="L1748" s="777"/>
    </row>
    <row r="1749" spans="1:12" ht="15" x14ac:dyDescent="0.4">
      <c r="A1749" s="787" t="s">
        <v>1549</v>
      </c>
      <c r="B1749" s="144">
        <v>2021</v>
      </c>
      <c r="C1749" s="788" t="s">
        <v>78</v>
      </c>
      <c r="D1749" s="777"/>
      <c r="E1749" s="793"/>
      <c r="F1749" s="781"/>
      <c r="G1749" s="777" t="s">
        <v>11</v>
      </c>
      <c r="H1749" s="841">
        <f>724.671*14294</f>
        <v>10358447.274</v>
      </c>
      <c r="I1749" s="777"/>
      <c r="J1749" s="777"/>
      <c r="K1749" s="777"/>
      <c r="L1749" s="777"/>
    </row>
    <row r="1750" spans="1:12" ht="15" x14ac:dyDescent="0.4">
      <c r="A1750" s="787" t="s">
        <v>1549</v>
      </c>
      <c r="B1750" s="144">
        <v>2021</v>
      </c>
      <c r="C1750" s="788" t="s">
        <v>79</v>
      </c>
      <c r="D1750" s="777"/>
      <c r="E1750" s="793"/>
      <c r="F1750" s="781"/>
      <c r="G1750" s="777" t="s">
        <v>11</v>
      </c>
      <c r="H1750" s="794"/>
      <c r="I1750" s="777"/>
      <c r="J1750" s="777"/>
      <c r="K1750" s="777"/>
      <c r="L1750" s="777"/>
    </row>
    <row r="1751" spans="1:12" ht="15" x14ac:dyDescent="0.4">
      <c r="A1751" s="787" t="s">
        <v>1549</v>
      </c>
      <c r="B1751" s="144">
        <v>2021</v>
      </c>
      <c r="C1751" s="788" t="s">
        <v>80</v>
      </c>
      <c r="D1751" s="777"/>
      <c r="E1751" s="793"/>
      <c r="F1751" s="781"/>
      <c r="G1751" s="777" t="s">
        <v>11</v>
      </c>
      <c r="H1751" s="794"/>
      <c r="I1751" s="777"/>
      <c r="J1751" s="777"/>
      <c r="K1751" s="777"/>
      <c r="L1751" s="777"/>
    </row>
    <row r="1752" spans="1:12" ht="15" x14ac:dyDescent="0.4">
      <c r="A1752" s="787" t="s">
        <v>1549</v>
      </c>
      <c r="B1752" s="144">
        <v>2021</v>
      </c>
      <c r="C1752" s="788" t="s">
        <v>82</v>
      </c>
      <c r="D1752" s="777"/>
      <c r="E1752" s="793"/>
      <c r="F1752" s="781"/>
      <c r="G1752" s="777" t="s">
        <v>11</v>
      </c>
      <c r="H1752" s="794"/>
      <c r="I1752" s="777"/>
      <c r="J1752" s="777"/>
      <c r="K1752" s="777"/>
      <c r="L1752" s="777"/>
    </row>
    <row r="1753" spans="1:12" ht="15" x14ac:dyDescent="0.4">
      <c r="A1753" s="787" t="s">
        <v>1549</v>
      </c>
      <c r="B1753" s="144">
        <v>2021</v>
      </c>
      <c r="C1753" s="788"/>
      <c r="D1753" s="777"/>
      <c r="E1753" s="792"/>
      <c r="F1753" s="781"/>
      <c r="G1753" s="797"/>
      <c r="H1753" s="789"/>
      <c r="I1753" s="803"/>
      <c r="J1753" s="803"/>
      <c r="K1753" s="803"/>
      <c r="L1753" s="803"/>
    </row>
    <row r="1754" spans="1:12" ht="15" x14ac:dyDescent="0.4">
      <c r="A1754" s="787" t="s">
        <v>1558</v>
      </c>
      <c r="B1754" s="144">
        <v>2021</v>
      </c>
      <c r="C1754" s="1031" t="s">
        <v>68</v>
      </c>
      <c r="D1754" s="777"/>
      <c r="E1754" s="777"/>
      <c r="F1754" s="777"/>
      <c r="G1754" s="777" t="s">
        <v>10</v>
      </c>
      <c r="H1754" s="795"/>
      <c r="I1754" s="777"/>
      <c r="J1754" s="777"/>
      <c r="K1754" s="777"/>
      <c r="L1754" s="777"/>
    </row>
    <row r="1755" spans="1:12" ht="15" x14ac:dyDescent="0.4">
      <c r="A1755" s="787" t="s">
        <v>1558</v>
      </c>
      <c r="B1755" s="144">
        <v>2021</v>
      </c>
      <c r="C1755" s="788" t="s">
        <v>69</v>
      </c>
      <c r="D1755" s="777"/>
      <c r="E1755" s="777"/>
      <c r="F1755" s="777"/>
      <c r="G1755" s="777" t="s">
        <v>10</v>
      </c>
      <c r="H1755" s="795"/>
      <c r="I1755" s="777"/>
      <c r="J1755" s="777"/>
      <c r="K1755" s="777"/>
      <c r="L1755" s="777"/>
    </row>
    <row r="1756" spans="1:12" ht="15" x14ac:dyDescent="0.4">
      <c r="A1756" s="787" t="s">
        <v>1558</v>
      </c>
      <c r="B1756" s="144">
        <v>2021</v>
      </c>
      <c r="C1756" s="788" t="s">
        <v>70</v>
      </c>
      <c r="D1756" s="777"/>
      <c r="E1756" s="777"/>
      <c r="F1756" s="777"/>
      <c r="G1756" s="777" t="s">
        <v>10</v>
      </c>
      <c r="H1756" s="795"/>
      <c r="I1756" s="777"/>
      <c r="J1756" s="777"/>
      <c r="K1756" s="777"/>
      <c r="L1756" s="777"/>
    </row>
    <row r="1757" spans="1:12" ht="15" x14ac:dyDescent="0.4">
      <c r="A1757" s="787" t="s">
        <v>1558</v>
      </c>
      <c r="B1757" s="144">
        <v>2021</v>
      </c>
      <c r="C1757" s="788" t="s">
        <v>71</v>
      </c>
      <c r="D1757" s="777"/>
      <c r="E1757" s="777"/>
      <c r="F1757" s="777"/>
      <c r="G1757" s="777" t="s">
        <v>10</v>
      </c>
      <c r="H1757" s="795"/>
      <c r="I1757" s="777"/>
      <c r="J1757" s="777"/>
      <c r="K1757" s="777"/>
      <c r="L1757" s="777"/>
    </row>
    <row r="1758" spans="1:12" ht="15" x14ac:dyDescent="0.4">
      <c r="A1758" s="787" t="s">
        <v>1558</v>
      </c>
      <c r="B1758" s="144">
        <v>2021</v>
      </c>
      <c r="C1758" s="788" t="s">
        <v>72</v>
      </c>
      <c r="D1758" s="777"/>
      <c r="E1758" s="777"/>
      <c r="F1758" s="777"/>
      <c r="G1758" s="777" t="s">
        <v>10</v>
      </c>
      <c r="H1758" s="795"/>
      <c r="I1758" s="777"/>
      <c r="J1758" s="777"/>
      <c r="K1758" s="777"/>
      <c r="L1758" s="777"/>
    </row>
    <row r="1759" spans="1:12" ht="15" x14ac:dyDescent="0.4">
      <c r="A1759" s="787" t="s">
        <v>1558</v>
      </c>
      <c r="B1759" s="144">
        <v>2021</v>
      </c>
      <c r="C1759" s="788" t="s">
        <v>73</v>
      </c>
      <c r="D1759" s="777"/>
      <c r="E1759" s="777"/>
      <c r="F1759" s="777"/>
      <c r="G1759" s="777" t="s">
        <v>10</v>
      </c>
      <c r="H1759" s="795"/>
      <c r="I1759" s="777"/>
      <c r="J1759" s="777"/>
      <c r="K1759" s="777"/>
      <c r="L1759" s="777"/>
    </row>
    <row r="1760" spans="1:12" ht="15" x14ac:dyDescent="0.4">
      <c r="A1760" s="787" t="s">
        <v>1558</v>
      </c>
      <c r="B1760" s="144">
        <v>2021</v>
      </c>
      <c r="C1760" s="788" t="s">
        <v>74</v>
      </c>
      <c r="D1760" s="777"/>
      <c r="E1760" s="777"/>
      <c r="F1760" s="777"/>
      <c r="G1760" s="777" t="s">
        <v>10</v>
      </c>
      <c r="H1760" s="819">
        <v>173227.48</v>
      </c>
      <c r="I1760" s="777" t="s">
        <v>66</v>
      </c>
      <c r="J1760" s="777" t="s">
        <v>83</v>
      </c>
      <c r="K1760" s="777" t="s">
        <v>83</v>
      </c>
      <c r="L1760" s="777" t="s">
        <v>1818</v>
      </c>
    </row>
    <row r="1761" spans="1:12" ht="15" x14ac:dyDescent="0.4">
      <c r="A1761" s="787" t="s">
        <v>1558</v>
      </c>
      <c r="B1761" s="144">
        <v>2021</v>
      </c>
      <c r="C1761" s="788" t="s">
        <v>75</v>
      </c>
      <c r="D1761" s="777"/>
      <c r="E1761" s="777"/>
      <c r="F1761" s="777"/>
      <c r="G1761" s="777" t="s">
        <v>10</v>
      </c>
      <c r="H1761" s="795"/>
      <c r="I1761" s="777"/>
      <c r="J1761" s="777"/>
      <c r="K1761" s="777"/>
      <c r="L1761" s="777"/>
    </row>
    <row r="1762" spans="1:12" ht="15" x14ac:dyDescent="0.4">
      <c r="A1762" s="787" t="s">
        <v>1558</v>
      </c>
      <c r="B1762" s="144">
        <v>2021</v>
      </c>
      <c r="C1762" s="788" t="s">
        <v>76</v>
      </c>
      <c r="D1762" s="777"/>
      <c r="E1762" s="777"/>
      <c r="F1762" s="777"/>
      <c r="G1762" s="777" t="s">
        <v>10</v>
      </c>
      <c r="H1762" s="795"/>
      <c r="I1762" s="777"/>
      <c r="J1762" s="777"/>
      <c r="K1762" s="777"/>
      <c r="L1762" s="777"/>
    </row>
    <row r="1763" spans="1:12" ht="15" x14ac:dyDescent="0.4">
      <c r="A1763" s="787" t="s">
        <v>1558</v>
      </c>
      <c r="B1763" s="144">
        <v>2021</v>
      </c>
      <c r="C1763" s="788" t="s">
        <v>77</v>
      </c>
      <c r="D1763" s="777"/>
      <c r="E1763" s="777"/>
      <c r="F1763" s="781"/>
      <c r="G1763" s="777" t="s">
        <v>10</v>
      </c>
      <c r="H1763" s="795"/>
      <c r="I1763" s="777"/>
      <c r="J1763" s="777"/>
      <c r="K1763" s="777"/>
      <c r="L1763" s="777"/>
    </row>
    <row r="1764" spans="1:12" ht="15" x14ac:dyDescent="0.4">
      <c r="A1764" s="787" t="s">
        <v>1558</v>
      </c>
      <c r="B1764" s="144">
        <v>2021</v>
      </c>
      <c r="C1764" s="788" t="s">
        <v>78</v>
      </c>
      <c r="D1764" s="777"/>
      <c r="E1764" s="796"/>
      <c r="F1764" s="781"/>
      <c r="G1764" s="777" t="s">
        <v>10</v>
      </c>
      <c r="H1764" s="795"/>
      <c r="I1764" s="777"/>
      <c r="J1764" s="777"/>
      <c r="K1764" s="777"/>
      <c r="L1764" s="777"/>
    </row>
    <row r="1765" spans="1:12" ht="15" x14ac:dyDescent="0.4">
      <c r="A1765" s="787" t="s">
        <v>1558</v>
      </c>
      <c r="B1765" s="144">
        <v>2021</v>
      </c>
      <c r="C1765" s="788" t="s">
        <v>79</v>
      </c>
      <c r="D1765" s="777"/>
      <c r="E1765" s="796"/>
      <c r="F1765" s="781"/>
      <c r="G1765" s="777" t="s">
        <v>10</v>
      </c>
      <c r="H1765" s="795">
        <v>4644220</v>
      </c>
      <c r="I1765" s="777" t="s">
        <v>66</v>
      </c>
      <c r="J1765" s="843"/>
      <c r="K1765" s="777" t="s">
        <v>83</v>
      </c>
      <c r="L1765" s="777" t="s">
        <v>1819</v>
      </c>
    </row>
    <row r="1766" spans="1:12" ht="15" x14ac:dyDescent="0.4">
      <c r="A1766" s="787" t="s">
        <v>1558</v>
      </c>
      <c r="B1766" s="144">
        <v>2021</v>
      </c>
      <c r="C1766" s="788" t="s">
        <v>80</v>
      </c>
      <c r="D1766" s="777"/>
      <c r="E1766" s="796"/>
      <c r="F1766" s="781"/>
      <c r="G1766" s="777" t="s">
        <v>10</v>
      </c>
      <c r="H1766" s="795"/>
      <c r="I1766" s="777"/>
      <c r="J1766" s="777"/>
      <c r="K1766" s="777"/>
      <c r="L1766" s="777"/>
    </row>
    <row r="1767" spans="1:12" ht="15" x14ac:dyDescent="0.4">
      <c r="A1767" s="787" t="s">
        <v>1558</v>
      </c>
      <c r="B1767" s="144">
        <v>2021</v>
      </c>
      <c r="C1767" s="788" t="s">
        <v>81</v>
      </c>
      <c r="D1767" s="777"/>
      <c r="E1767" s="796"/>
      <c r="F1767" s="781"/>
      <c r="G1767" s="777" t="s">
        <v>10</v>
      </c>
      <c r="H1767" s="844">
        <v>597237.34</v>
      </c>
      <c r="I1767" s="777" t="s">
        <v>66</v>
      </c>
      <c r="J1767" s="777" t="s">
        <v>83</v>
      </c>
      <c r="K1767" s="777" t="s">
        <v>83</v>
      </c>
      <c r="L1767" s="777" t="s">
        <v>1820</v>
      </c>
    </row>
    <row r="1768" spans="1:12" ht="15" x14ac:dyDescent="0.4">
      <c r="A1768" s="787" t="s">
        <v>1558</v>
      </c>
      <c r="B1768" s="144">
        <v>2021</v>
      </c>
      <c r="C1768" s="1031" t="s">
        <v>68</v>
      </c>
      <c r="D1768" s="777"/>
      <c r="E1768" s="793"/>
      <c r="F1768" s="781"/>
      <c r="G1768" s="777" t="s">
        <v>11</v>
      </c>
      <c r="H1768" s="794"/>
      <c r="I1768" s="777"/>
      <c r="J1768" s="777"/>
      <c r="K1768" s="777"/>
      <c r="L1768" s="777"/>
    </row>
    <row r="1769" spans="1:12" ht="15" x14ac:dyDescent="0.4">
      <c r="A1769" s="787" t="s">
        <v>1558</v>
      </c>
      <c r="B1769" s="144">
        <v>2021</v>
      </c>
      <c r="C1769" s="788" t="s">
        <v>69</v>
      </c>
      <c r="D1769" s="777"/>
      <c r="E1769" s="793"/>
      <c r="F1769" s="781"/>
      <c r="G1769" s="777" t="s">
        <v>11</v>
      </c>
      <c r="H1769" s="794"/>
      <c r="I1769" s="777"/>
      <c r="J1769" s="777"/>
      <c r="K1769" s="777"/>
      <c r="L1769" s="777"/>
    </row>
    <row r="1770" spans="1:12" ht="15" x14ac:dyDescent="0.4">
      <c r="A1770" s="787" t="s">
        <v>1558</v>
      </c>
      <c r="B1770" s="144">
        <v>2021</v>
      </c>
      <c r="C1770" s="788" t="s">
        <v>70</v>
      </c>
      <c r="D1770" s="777"/>
      <c r="E1770" s="793"/>
      <c r="F1770" s="781"/>
      <c r="G1770" s="777" t="s">
        <v>11</v>
      </c>
      <c r="H1770" s="794">
        <v>40304243452</v>
      </c>
      <c r="I1770" s="777"/>
      <c r="J1770" s="777"/>
      <c r="K1770" s="777"/>
      <c r="L1770" s="777"/>
    </row>
    <row r="1771" spans="1:12" ht="15" x14ac:dyDescent="0.4">
      <c r="A1771" s="787" t="s">
        <v>1558</v>
      </c>
      <c r="B1771" s="144">
        <v>2021</v>
      </c>
      <c r="C1771" s="788" t="s">
        <v>71</v>
      </c>
      <c r="D1771" s="777"/>
      <c r="E1771" s="793"/>
      <c r="F1771" s="781"/>
      <c r="G1771" s="777" t="s">
        <v>11</v>
      </c>
      <c r="H1771" s="794">
        <v>49634584353.5</v>
      </c>
      <c r="I1771" s="777"/>
      <c r="J1771" s="777"/>
      <c r="K1771" s="777"/>
      <c r="L1771" s="777"/>
    </row>
    <row r="1772" spans="1:12" ht="15" x14ac:dyDescent="0.4">
      <c r="A1772" s="787" t="s">
        <v>1558</v>
      </c>
      <c r="B1772" s="144">
        <v>2021</v>
      </c>
      <c r="C1772" s="788" t="s">
        <v>72</v>
      </c>
      <c r="D1772" s="777"/>
      <c r="E1772" s="793"/>
      <c r="F1772" s="781"/>
      <c r="G1772" s="777" t="s">
        <v>11</v>
      </c>
      <c r="H1772" s="794"/>
      <c r="I1772" s="777"/>
      <c r="J1772" s="777"/>
      <c r="K1772" s="777"/>
      <c r="L1772" s="777"/>
    </row>
    <row r="1773" spans="1:12" ht="15" x14ac:dyDescent="0.4">
      <c r="A1773" s="787" t="s">
        <v>1558</v>
      </c>
      <c r="B1773" s="144">
        <v>2021</v>
      </c>
      <c r="C1773" s="788" t="s">
        <v>73</v>
      </c>
      <c r="D1773" s="777"/>
      <c r="E1773" s="793"/>
      <c r="F1773" s="781"/>
      <c r="G1773" s="777" t="s">
        <v>11</v>
      </c>
      <c r="H1773" s="794"/>
      <c r="I1773" s="777"/>
      <c r="J1773" s="777"/>
      <c r="K1773" s="777"/>
      <c r="L1773" s="777"/>
    </row>
    <row r="1774" spans="1:12" ht="15" x14ac:dyDescent="0.4">
      <c r="A1774" s="787" t="s">
        <v>1558</v>
      </c>
      <c r="B1774" s="144">
        <v>2021</v>
      </c>
      <c r="C1774" s="788" t="s">
        <v>74</v>
      </c>
      <c r="D1774" s="777"/>
      <c r="E1774" s="793"/>
      <c r="F1774" s="781"/>
      <c r="G1774" s="777" t="s">
        <v>11</v>
      </c>
      <c r="H1774" s="794"/>
      <c r="I1774" s="777"/>
      <c r="J1774" s="777"/>
      <c r="K1774" s="777"/>
      <c r="L1774" s="777"/>
    </row>
    <row r="1775" spans="1:12" ht="15" x14ac:dyDescent="0.4">
      <c r="A1775" s="787" t="s">
        <v>1558</v>
      </c>
      <c r="B1775" s="144">
        <v>2021</v>
      </c>
      <c r="C1775" s="788" t="s">
        <v>75</v>
      </c>
      <c r="D1775" s="777"/>
      <c r="E1775" s="793"/>
      <c r="F1775" s="781"/>
      <c r="G1775" s="777" t="s">
        <v>11</v>
      </c>
      <c r="H1775" s="794"/>
      <c r="I1775" s="777"/>
      <c r="J1775" s="777"/>
      <c r="K1775" s="777"/>
      <c r="L1775" s="777"/>
    </row>
    <row r="1776" spans="1:12" ht="15" x14ac:dyDescent="0.4">
      <c r="A1776" s="787" t="s">
        <v>1558</v>
      </c>
      <c r="B1776" s="144">
        <v>2021</v>
      </c>
      <c r="C1776" s="788" t="s">
        <v>76</v>
      </c>
      <c r="D1776" s="777"/>
      <c r="E1776" s="793"/>
      <c r="F1776" s="781"/>
      <c r="G1776" s="777" t="s">
        <v>11</v>
      </c>
      <c r="H1776" s="794"/>
      <c r="I1776" s="777"/>
      <c r="J1776" s="777"/>
      <c r="K1776" s="777"/>
      <c r="L1776" s="777"/>
    </row>
    <row r="1777" spans="1:12" ht="15" x14ac:dyDescent="0.4">
      <c r="A1777" s="787" t="s">
        <v>1558</v>
      </c>
      <c r="B1777" s="144">
        <v>2021</v>
      </c>
      <c r="C1777" s="788" t="s">
        <v>77</v>
      </c>
      <c r="D1777" s="777"/>
      <c r="E1777" s="793"/>
      <c r="F1777" s="781"/>
      <c r="G1777" s="777" t="s">
        <v>11</v>
      </c>
      <c r="H1777" s="794"/>
      <c r="I1777" s="777"/>
      <c r="J1777" s="777"/>
      <c r="K1777" s="777"/>
      <c r="L1777" s="777"/>
    </row>
    <row r="1778" spans="1:12" ht="15" x14ac:dyDescent="0.4">
      <c r="A1778" s="787" t="s">
        <v>1558</v>
      </c>
      <c r="B1778" s="144">
        <v>2021</v>
      </c>
      <c r="C1778" s="788" t="s">
        <v>78</v>
      </c>
      <c r="D1778" s="777"/>
      <c r="E1778" s="793"/>
      <c r="F1778" s="781"/>
      <c r="G1778" s="777" t="s">
        <v>11</v>
      </c>
      <c r="H1778" s="794"/>
      <c r="I1778" s="777"/>
      <c r="J1778" s="777"/>
      <c r="K1778" s="777"/>
      <c r="L1778" s="777"/>
    </row>
    <row r="1779" spans="1:12" ht="15" x14ac:dyDescent="0.4">
      <c r="A1779" s="787" t="s">
        <v>1558</v>
      </c>
      <c r="B1779" s="144">
        <v>2021</v>
      </c>
      <c r="C1779" s="788" t="s">
        <v>79</v>
      </c>
      <c r="D1779" s="777"/>
      <c r="E1779" s="793"/>
      <c r="F1779" s="781"/>
      <c r="G1779" s="777" t="s">
        <v>11</v>
      </c>
      <c r="H1779" s="794"/>
      <c r="I1779" s="777"/>
      <c r="J1779" s="777"/>
      <c r="K1779" s="777"/>
      <c r="L1779" s="777"/>
    </row>
    <row r="1780" spans="1:12" ht="15" x14ac:dyDescent="0.4">
      <c r="A1780" s="787" t="s">
        <v>1558</v>
      </c>
      <c r="B1780" s="144">
        <v>2021</v>
      </c>
      <c r="C1780" s="788" t="s">
        <v>80</v>
      </c>
      <c r="D1780" s="777"/>
      <c r="E1780" s="793"/>
      <c r="F1780" s="781"/>
      <c r="G1780" s="777" t="s">
        <v>11</v>
      </c>
      <c r="H1780" s="794"/>
      <c r="I1780" s="777"/>
      <c r="J1780" s="777"/>
      <c r="K1780" s="777"/>
      <c r="L1780" s="777"/>
    </row>
    <row r="1781" spans="1:12" ht="15" x14ac:dyDescent="0.4">
      <c r="A1781" s="787" t="s">
        <v>1558</v>
      </c>
      <c r="B1781" s="144">
        <v>2021</v>
      </c>
      <c r="C1781" s="788" t="s">
        <v>82</v>
      </c>
      <c r="D1781" s="777"/>
      <c r="E1781" s="793"/>
      <c r="F1781" s="781"/>
      <c r="G1781" s="777" t="s">
        <v>11</v>
      </c>
      <c r="H1781" s="794"/>
      <c r="I1781" s="777"/>
      <c r="J1781" s="777"/>
      <c r="K1781" s="777"/>
      <c r="L1781" s="777"/>
    </row>
    <row r="1782" spans="1:12" ht="15" x14ac:dyDescent="0.4">
      <c r="A1782" s="787" t="s">
        <v>1558</v>
      </c>
      <c r="B1782" s="144">
        <v>2021</v>
      </c>
      <c r="C1782" s="788"/>
      <c r="D1782" s="777"/>
      <c r="E1782" s="792"/>
      <c r="F1782" s="781"/>
      <c r="G1782" s="797"/>
      <c r="H1782" s="789"/>
      <c r="I1782" s="803"/>
      <c r="J1782" s="803"/>
      <c r="K1782" s="803"/>
      <c r="L1782" s="803"/>
    </row>
    <row r="1783" spans="1:12" ht="15" x14ac:dyDescent="0.4">
      <c r="A1783" s="787" t="s">
        <v>1563</v>
      </c>
      <c r="B1783" s="144">
        <v>2021</v>
      </c>
      <c r="C1783" s="1031" t="s">
        <v>68</v>
      </c>
      <c r="D1783" s="777"/>
      <c r="E1783" s="777"/>
      <c r="F1783" s="777"/>
      <c r="G1783" s="777" t="s">
        <v>10</v>
      </c>
      <c r="H1783" s="795">
        <v>3207832.84</v>
      </c>
      <c r="I1783" s="777"/>
      <c r="J1783" s="777"/>
      <c r="K1783" s="777"/>
      <c r="L1783" s="777"/>
    </row>
    <row r="1784" spans="1:12" ht="15" x14ac:dyDescent="0.4">
      <c r="A1784" s="787" t="s">
        <v>1563</v>
      </c>
      <c r="B1784" s="144">
        <v>2021</v>
      </c>
      <c r="C1784" s="788" t="s">
        <v>69</v>
      </c>
      <c r="D1784" s="777"/>
      <c r="E1784" s="777"/>
      <c r="F1784" s="777"/>
      <c r="G1784" s="777" t="s">
        <v>10</v>
      </c>
      <c r="H1784" s="795"/>
      <c r="I1784" s="777"/>
      <c r="J1784" s="777"/>
      <c r="K1784" s="777"/>
      <c r="L1784" s="777"/>
    </row>
    <row r="1785" spans="1:12" ht="15" x14ac:dyDescent="0.4">
      <c r="A1785" s="787" t="s">
        <v>1563</v>
      </c>
      <c r="B1785" s="144">
        <v>2021</v>
      </c>
      <c r="C1785" s="788" t="s">
        <v>70</v>
      </c>
      <c r="D1785" s="777"/>
      <c r="E1785" s="777"/>
      <c r="F1785" s="777"/>
      <c r="G1785" s="777" t="s">
        <v>10</v>
      </c>
      <c r="H1785" s="795"/>
      <c r="I1785" s="777"/>
      <c r="J1785" s="777"/>
      <c r="K1785" s="777"/>
      <c r="L1785" s="777"/>
    </row>
    <row r="1786" spans="1:12" ht="15" x14ac:dyDescent="0.4">
      <c r="A1786" s="787" t="s">
        <v>1563</v>
      </c>
      <c r="B1786" s="144">
        <v>2021</v>
      </c>
      <c r="C1786" s="788" t="s">
        <v>71</v>
      </c>
      <c r="D1786" s="777"/>
      <c r="E1786" s="777"/>
      <c r="F1786" s="777"/>
      <c r="G1786" s="777" t="s">
        <v>10</v>
      </c>
      <c r="H1786" s="795"/>
      <c r="I1786" s="777"/>
      <c r="J1786" s="777"/>
      <c r="K1786" s="777"/>
      <c r="L1786" s="777"/>
    </row>
    <row r="1787" spans="1:12" ht="15" x14ac:dyDescent="0.4">
      <c r="A1787" s="787" t="s">
        <v>1563</v>
      </c>
      <c r="B1787" s="144">
        <v>2021</v>
      </c>
      <c r="C1787" s="788" t="s">
        <v>72</v>
      </c>
      <c r="D1787" s="777"/>
      <c r="E1787" s="777"/>
      <c r="F1787" s="777"/>
      <c r="G1787" s="777" t="s">
        <v>10</v>
      </c>
      <c r="H1787" s="795"/>
      <c r="I1787" s="777"/>
      <c r="J1787" s="777"/>
      <c r="K1787" s="777"/>
      <c r="L1787" s="777"/>
    </row>
    <row r="1788" spans="1:12" ht="15" x14ac:dyDescent="0.4">
      <c r="A1788" s="787" t="s">
        <v>1563</v>
      </c>
      <c r="B1788" s="144">
        <v>2021</v>
      </c>
      <c r="C1788" s="788" t="s">
        <v>73</v>
      </c>
      <c r="D1788" s="777"/>
      <c r="E1788" s="777"/>
      <c r="F1788" s="777"/>
      <c r="G1788" s="777" t="s">
        <v>10</v>
      </c>
      <c r="H1788" s="795"/>
      <c r="I1788" s="777"/>
      <c r="J1788" s="777"/>
      <c r="K1788" s="777"/>
      <c r="L1788" s="777"/>
    </row>
    <row r="1789" spans="1:12" ht="15" x14ac:dyDescent="0.4">
      <c r="A1789" s="787" t="s">
        <v>1563</v>
      </c>
      <c r="B1789" s="144">
        <v>2021</v>
      </c>
      <c r="C1789" s="788" t="s">
        <v>74</v>
      </c>
      <c r="D1789" s="777"/>
      <c r="E1789" s="777"/>
      <c r="F1789" s="777"/>
      <c r="G1789" s="777" t="s">
        <v>10</v>
      </c>
      <c r="H1789" s="795">
        <v>406780.64</v>
      </c>
      <c r="I1789" s="777"/>
      <c r="J1789" s="777"/>
      <c r="K1789" s="777"/>
      <c r="L1789" s="777"/>
    </row>
    <row r="1790" spans="1:12" ht="15" x14ac:dyDescent="0.4">
      <c r="A1790" s="787" t="s">
        <v>1563</v>
      </c>
      <c r="B1790" s="144">
        <v>2021</v>
      </c>
      <c r="C1790" s="788" t="s">
        <v>75</v>
      </c>
      <c r="D1790" s="777"/>
      <c r="E1790" s="777"/>
      <c r="F1790" s="777"/>
      <c r="G1790" s="777" t="s">
        <v>10</v>
      </c>
      <c r="H1790" s="795"/>
      <c r="I1790" s="777"/>
      <c r="J1790" s="777"/>
      <c r="K1790" s="777"/>
      <c r="L1790" s="777"/>
    </row>
    <row r="1791" spans="1:12" ht="15" x14ac:dyDescent="0.4">
      <c r="A1791" s="787" t="s">
        <v>1563</v>
      </c>
      <c r="B1791" s="144">
        <v>2021</v>
      </c>
      <c r="C1791" s="788" t="s">
        <v>76</v>
      </c>
      <c r="D1791" s="777"/>
      <c r="E1791" s="777"/>
      <c r="F1791" s="777"/>
      <c r="G1791" s="777" t="s">
        <v>10</v>
      </c>
      <c r="H1791" s="795"/>
      <c r="I1791" s="777"/>
      <c r="J1791" s="777"/>
      <c r="K1791" s="777"/>
      <c r="L1791" s="777"/>
    </row>
    <row r="1792" spans="1:12" ht="15" x14ac:dyDescent="0.4">
      <c r="A1792" s="787" t="s">
        <v>1563</v>
      </c>
      <c r="B1792" s="144">
        <v>2021</v>
      </c>
      <c r="C1792" s="788" t="s">
        <v>77</v>
      </c>
      <c r="D1792" s="777"/>
      <c r="E1792" s="777"/>
      <c r="F1792" s="781"/>
      <c r="G1792" s="777" t="s">
        <v>10</v>
      </c>
      <c r="H1792" s="795">
        <v>4994488.3500000006</v>
      </c>
      <c r="I1792" s="777" t="s">
        <v>66</v>
      </c>
      <c r="J1792" s="777"/>
      <c r="K1792" s="777"/>
      <c r="L1792" s="777" t="s">
        <v>1821</v>
      </c>
    </row>
    <row r="1793" spans="1:12" ht="15" x14ac:dyDescent="0.4">
      <c r="A1793" s="787" t="s">
        <v>1563</v>
      </c>
      <c r="B1793" s="144">
        <v>2021</v>
      </c>
      <c r="C1793" s="788" t="s">
        <v>78</v>
      </c>
      <c r="D1793" s="777"/>
      <c r="E1793" s="796"/>
      <c r="F1793" s="781"/>
      <c r="G1793" s="777" t="s">
        <v>10</v>
      </c>
      <c r="H1793" s="795">
        <v>8019671.3395774206</v>
      </c>
      <c r="I1793" s="777" t="s">
        <v>66</v>
      </c>
      <c r="J1793" s="777"/>
      <c r="K1793" s="777"/>
      <c r="L1793" s="777" t="s">
        <v>1822</v>
      </c>
    </row>
    <row r="1794" spans="1:12" ht="15" x14ac:dyDescent="0.4">
      <c r="A1794" s="787" t="s">
        <v>1563</v>
      </c>
      <c r="B1794" s="144">
        <v>2021</v>
      </c>
      <c r="C1794" s="788" t="s">
        <v>79</v>
      </c>
      <c r="D1794" s="777"/>
      <c r="E1794" s="796"/>
      <c r="F1794" s="781"/>
      <c r="G1794" s="777" t="s">
        <v>10</v>
      </c>
      <c r="H1794" s="795">
        <v>-130035.95350048169</v>
      </c>
      <c r="I1794" s="777"/>
      <c r="J1794" s="777"/>
      <c r="K1794" s="777"/>
      <c r="L1794" s="777" t="s">
        <v>1823</v>
      </c>
    </row>
    <row r="1795" spans="1:12" ht="15" x14ac:dyDescent="0.4">
      <c r="A1795" s="787" t="s">
        <v>1563</v>
      </c>
      <c r="B1795" s="144">
        <v>2021</v>
      </c>
      <c r="C1795" s="788" t="s">
        <v>80</v>
      </c>
      <c r="D1795" s="777"/>
      <c r="E1795" s="796"/>
      <c r="F1795" s="781"/>
      <c r="G1795" s="777" t="s">
        <v>10</v>
      </c>
      <c r="H1795" s="795">
        <v>1751560.64</v>
      </c>
      <c r="I1795" s="777"/>
      <c r="J1795" s="777"/>
      <c r="K1795" s="777"/>
      <c r="L1795" s="777" t="s">
        <v>1824</v>
      </c>
    </row>
    <row r="1796" spans="1:12" ht="15" x14ac:dyDescent="0.4">
      <c r="A1796" s="787" t="s">
        <v>1563</v>
      </c>
      <c r="B1796" s="144">
        <v>2021</v>
      </c>
      <c r="C1796" s="788" t="s">
        <v>81</v>
      </c>
      <c r="D1796" s="777"/>
      <c r="E1796" s="796"/>
      <c r="F1796" s="781"/>
      <c r="G1796" s="777" t="s">
        <v>10</v>
      </c>
      <c r="H1796" s="795" t="s">
        <v>1770</v>
      </c>
      <c r="I1796" s="777"/>
      <c r="J1796" s="777"/>
      <c r="K1796" s="777"/>
      <c r="L1796" s="777"/>
    </row>
    <row r="1797" spans="1:12" ht="15" x14ac:dyDescent="0.4">
      <c r="A1797" s="787" t="s">
        <v>1563</v>
      </c>
      <c r="B1797" s="144">
        <v>2021</v>
      </c>
      <c r="C1797" s="1031" t="s">
        <v>68</v>
      </c>
      <c r="D1797" s="777"/>
      <c r="E1797" s="793"/>
      <c r="F1797" s="781"/>
      <c r="G1797" s="777" t="s">
        <v>11</v>
      </c>
      <c r="H1797" s="794"/>
      <c r="I1797" s="777"/>
      <c r="J1797" s="777"/>
      <c r="K1797" s="777"/>
      <c r="L1797" s="777"/>
    </row>
    <row r="1798" spans="1:12" ht="15" x14ac:dyDescent="0.4">
      <c r="A1798" s="787" t="s">
        <v>1563</v>
      </c>
      <c r="B1798" s="144">
        <v>2021</v>
      </c>
      <c r="C1798" s="788" t="s">
        <v>69</v>
      </c>
      <c r="D1798" s="777"/>
      <c r="E1798" s="793"/>
      <c r="F1798" s="781"/>
      <c r="G1798" s="777" t="s">
        <v>11</v>
      </c>
      <c r="H1798" s="794" t="s">
        <v>1770</v>
      </c>
      <c r="I1798" s="777"/>
      <c r="J1798" s="777"/>
      <c r="K1798" s="777"/>
      <c r="L1798" s="777" t="s">
        <v>1825</v>
      </c>
    </row>
    <row r="1799" spans="1:12" ht="15" x14ac:dyDescent="0.4">
      <c r="A1799" s="787" t="s">
        <v>1563</v>
      </c>
      <c r="B1799" s="144">
        <v>2021</v>
      </c>
      <c r="C1799" s="788" t="s">
        <v>70</v>
      </c>
      <c r="D1799" s="777"/>
      <c r="E1799" s="793"/>
      <c r="F1799" s="781"/>
      <c r="G1799" s="777" t="s">
        <v>11</v>
      </c>
      <c r="H1799" s="794">
        <v>46401041109</v>
      </c>
      <c r="I1799" s="777"/>
      <c r="J1799" s="777"/>
      <c r="K1799" s="777"/>
      <c r="L1799" s="777"/>
    </row>
    <row r="1800" spans="1:12" ht="15" x14ac:dyDescent="0.4">
      <c r="A1800" s="787" t="s">
        <v>1563</v>
      </c>
      <c r="B1800" s="144">
        <v>2021</v>
      </c>
      <c r="C1800" s="788" t="s">
        <v>71</v>
      </c>
      <c r="D1800" s="777"/>
      <c r="E1800" s="793"/>
      <c r="F1800" s="781"/>
      <c r="G1800" s="777" t="s">
        <v>11</v>
      </c>
      <c r="H1800" s="794">
        <v>31421456760</v>
      </c>
      <c r="I1800" s="777"/>
      <c r="J1800" s="777"/>
      <c r="K1800" s="777"/>
      <c r="L1800" s="777"/>
    </row>
    <row r="1801" spans="1:12" ht="15" x14ac:dyDescent="0.4">
      <c r="A1801" s="787" t="s">
        <v>1563</v>
      </c>
      <c r="B1801" s="144">
        <v>2021</v>
      </c>
      <c r="C1801" s="788" t="s">
        <v>72</v>
      </c>
      <c r="D1801" s="777"/>
      <c r="E1801" s="793"/>
      <c r="F1801" s="781"/>
      <c r="G1801" s="777" t="s">
        <v>11</v>
      </c>
      <c r="H1801" s="794"/>
      <c r="I1801" s="777"/>
      <c r="J1801" s="777"/>
      <c r="K1801" s="777"/>
      <c r="L1801" s="777"/>
    </row>
    <row r="1802" spans="1:12" ht="15" x14ac:dyDescent="0.4">
      <c r="A1802" s="787" t="s">
        <v>1563</v>
      </c>
      <c r="B1802" s="144">
        <v>2021</v>
      </c>
      <c r="C1802" s="788" t="s">
        <v>73</v>
      </c>
      <c r="D1802" s="777"/>
      <c r="E1802" s="793"/>
      <c r="F1802" s="781"/>
      <c r="G1802" s="777" t="s">
        <v>11</v>
      </c>
      <c r="H1802" s="794">
        <v>98497000</v>
      </c>
      <c r="I1802" s="777" t="s">
        <v>86</v>
      </c>
      <c r="J1802" s="777"/>
      <c r="K1802" s="777"/>
      <c r="L1802" s="777"/>
    </row>
    <row r="1803" spans="1:12" ht="15" x14ac:dyDescent="0.4">
      <c r="A1803" s="787" t="s">
        <v>1563</v>
      </c>
      <c r="B1803" s="144">
        <v>2021</v>
      </c>
      <c r="C1803" s="788" t="s">
        <v>74</v>
      </c>
      <c r="D1803" s="777"/>
      <c r="E1803" s="793"/>
      <c r="F1803" s="781"/>
      <c r="G1803" s="777" t="s">
        <v>11</v>
      </c>
      <c r="H1803" s="794"/>
      <c r="I1803" s="777"/>
      <c r="J1803" s="777"/>
      <c r="K1803" s="777"/>
      <c r="L1803" s="777"/>
    </row>
    <row r="1804" spans="1:12" ht="15" x14ac:dyDescent="0.4">
      <c r="A1804" s="787" t="s">
        <v>1563</v>
      </c>
      <c r="B1804" s="144">
        <v>2021</v>
      </c>
      <c r="C1804" s="788" t="s">
        <v>75</v>
      </c>
      <c r="D1804" s="777"/>
      <c r="E1804" s="793"/>
      <c r="F1804" s="781"/>
      <c r="G1804" s="777" t="s">
        <v>11</v>
      </c>
      <c r="H1804" s="794"/>
      <c r="I1804" s="777"/>
      <c r="J1804" s="777"/>
      <c r="K1804" s="777"/>
      <c r="L1804" s="777"/>
    </row>
    <row r="1805" spans="1:12" ht="15" x14ac:dyDescent="0.4">
      <c r="A1805" s="787" t="s">
        <v>1563</v>
      </c>
      <c r="B1805" s="144">
        <v>2021</v>
      </c>
      <c r="C1805" s="788" t="s">
        <v>76</v>
      </c>
      <c r="D1805" s="777"/>
      <c r="E1805" s="793"/>
      <c r="F1805" s="781"/>
      <c r="G1805" s="777" t="s">
        <v>11</v>
      </c>
      <c r="H1805" s="794"/>
      <c r="I1805" s="777"/>
      <c r="J1805" s="777"/>
      <c r="K1805" s="777"/>
      <c r="L1805" s="777"/>
    </row>
    <row r="1806" spans="1:12" ht="15" x14ac:dyDescent="0.4">
      <c r="A1806" s="787" t="s">
        <v>1563</v>
      </c>
      <c r="B1806" s="144">
        <v>2021</v>
      </c>
      <c r="C1806" s="788" t="s">
        <v>77</v>
      </c>
      <c r="D1806" s="777"/>
      <c r="E1806" s="793"/>
      <c r="F1806" s="781"/>
      <c r="G1806" s="777" t="s">
        <v>11</v>
      </c>
      <c r="H1806" s="794"/>
      <c r="I1806" s="777"/>
      <c r="J1806" s="777"/>
      <c r="K1806" s="777"/>
      <c r="L1806" s="777"/>
    </row>
    <row r="1807" spans="1:12" ht="15" x14ac:dyDescent="0.4">
      <c r="A1807" s="787" t="s">
        <v>1563</v>
      </c>
      <c r="B1807" s="144">
        <v>2021</v>
      </c>
      <c r="C1807" s="788" t="s">
        <v>78</v>
      </c>
      <c r="D1807" s="777"/>
      <c r="E1807" s="793"/>
      <c r="F1807" s="781"/>
      <c r="G1807" s="777" t="s">
        <v>11</v>
      </c>
      <c r="H1807" s="794"/>
      <c r="I1807" s="777"/>
      <c r="J1807" s="777"/>
      <c r="K1807" s="777"/>
      <c r="L1807" s="777"/>
    </row>
    <row r="1808" spans="1:12" ht="15" x14ac:dyDescent="0.4">
      <c r="A1808" s="787" t="s">
        <v>1563</v>
      </c>
      <c r="B1808" s="144">
        <v>2021</v>
      </c>
      <c r="C1808" s="788" t="s">
        <v>79</v>
      </c>
      <c r="D1808" s="777"/>
      <c r="E1808" s="793"/>
      <c r="F1808" s="781"/>
      <c r="G1808" s="777" t="s">
        <v>11</v>
      </c>
      <c r="H1808" s="794"/>
      <c r="I1808" s="777"/>
      <c r="J1808" s="777"/>
      <c r="K1808" s="777"/>
      <c r="L1808" s="777"/>
    </row>
    <row r="1809" spans="1:12" ht="15" x14ac:dyDescent="0.4">
      <c r="A1809" s="787" t="s">
        <v>1563</v>
      </c>
      <c r="B1809" s="144">
        <v>2021</v>
      </c>
      <c r="C1809" s="788" t="s">
        <v>80</v>
      </c>
      <c r="D1809" s="777"/>
      <c r="E1809" s="793"/>
      <c r="F1809" s="781"/>
      <c r="G1809" s="777" t="s">
        <v>11</v>
      </c>
      <c r="H1809" s="794"/>
      <c r="I1809" s="777"/>
      <c r="J1809" s="777"/>
      <c r="K1809" s="777"/>
      <c r="L1809" s="777"/>
    </row>
    <row r="1810" spans="1:12" ht="15" x14ac:dyDescent="0.4">
      <c r="A1810" s="787" t="s">
        <v>1563</v>
      </c>
      <c r="B1810" s="144">
        <v>2021</v>
      </c>
      <c r="C1810" s="788" t="s">
        <v>82</v>
      </c>
      <c r="D1810" s="777"/>
      <c r="E1810" s="793"/>
      <c r="F1810" s="781"/>
      <c r="G1810" s="777" t="s">
        <v>11</v>
      </c>
      <c r="H1810" s="794"/>
      <c r="I1810" s="777"/>
      <c r="J1810" s="777"/>
      <c r="K1810" s="797"/>
      <c r="L1810" s="777"/>
    </row>
    <row r="1811" spans="1:12" ht="15" x14ac:dyDescent="0.35">
      <c r="A1811" s="787" t="s">
        <v>1563</v>
      </c>
      <c r="B1811" s="144">
        <v>2021</v>
      </c>
      <c r="D1811" s="845"/>
      <c r="E1811" s="845"/>
      <c r="F1811" s="845"/>
      <c r="G1811" s="845"/>
      <c r="H1811" s="846"/>
      <c r="I1811" s="845"/>
      <c r="J1811" s="845"/>
      <c r="K1811" s="845"/>
      <c r="L1811" s="847"/>
    </row>
    <row r="1812" spans="1:12" ht="15" x14ac:dyDescent="0.4">
      <c r="A1812" s="1116" t="s">
        <v>1571</v>
      </c>
      <c r="B1812" s="144">
        <v>2021</v>
      </c>
      <c r="C1812" s="1031" t="s">
        <v>68</v>
      </c>
      <c r="D1812" s="777" t="s">
        <v>66</v>
      </c>
      <c r="E1812" s="777" t="s">
        <v>66</v>
      </c>
      <c r="F1812" s="777" t="s">
        <v>87</v>
      </c>
      <c r="G1812" s="777" t="s">
        <v>10</v>
      </c>
      <c r="H1812" s="795"/>
      <c r="I1812" s="777" t="s">
        <v>66</v>
      </c>
      <c r="J1812" s="777" t="s">
        <v>87</v>
      </c>
      <c r="K1812" s="797" t="s">
        <v>87</v>
      </c>
      <c r="L1812" s="777"/>
    </row>
    <row r="1813" spans="1:12" ht="15" x14ac:dyDescent="0.4">
      <c r="A1813" s="1116" t="s">
        <v>1571</v>
      </c>
      <c r="B1813" s="144">
        <v>2021</v>
      </c>
      <c r="C1813" s="788" t="s">
        <v>69</v>
      </c>
      <c r="D1813" s="777" t="s">
        <v>66</v>
      </c>
      <c r="E1813" s="777" t="s">
        <v>66</v>
      </c>
      <c r="F1813" s="777" t="s">
        <v>87</v>
      </c>
      <c r="G1813" s="777" t="s">
        <v>10</v>
      </c>
      <c r="H1813" s="795"/>
      <c r="I1813" s="777" t="s">
        <v>66</v>
      </c>
      <c r="J1813" s="777" t="s">
        <v>87</v>
      </c>
      <c r="K1813" s="797" t="s">
        <v>87</v>
      </c>
      <c r="L1813" s="777"/>
    </row>
    <row r="1814" spans="1:12" ht="15" x14ac:dyDescent="0.4">
      <c r="A1814" s="1116" t="s">
        <v>1571</v>
      </c>
      <c r="B1814" s="144">
        <v>2021</v>
      </c>
      <c r="C1814" s="788" t="s">
        <v>70</v>
      </c>
      <c r="D1814" s="777" t="s">
        <v>66</v>
      </c>
      <c r="E1814" s="777" t="s">
        <v>66</v>
      </c>
      <c r="F1814" s="777" t="s">
        <v>87</v>
      </c>
      <c r="G1814" s="777" t="s">
        <v>10</v>
      </c>
      <c r="H1814" s="795"/>
      <c r="I1814" s="777" t="s">
        <v>66</v>
      </c>
      <c r="J1814" s="777" t="s">
        <v>87</v>
      </c>
      <c r="K1814" s="797" t="s">
        <v>87</v>
      </c>
      <c r="L1814" s="777"/>
    </row>
    <row r="1815" spans="1:12" ht="15" x14ac:dyDescent="0.4">
      <c r="A1815" s="1116" t="s">
        <v>1571</v>
      </c>
      <c r="B1815" s="144">
        <v>2021</v>
      </c>
      <c r="C1815" s="788" t="s">
        <v>71</v>
      </c>
      <c r="D1815" s="777" t="s">
        <v>66</v>
      </c>
      <c r="E1815" s="777" t="s">
        <v>66</v>
      </c>
      <c r="F1815" s="777" t="s">
        <v>87</v>
      </c>
      <c r="G1815" s="777" t="s">
        <v>10</v>
      </c>
      <c r="H1815" s="795"/>
      <c r="I1815" s="777" t="s">
        <v>66</v>
      </c>
      <c r="J1815" s="777" t="s">
        <v>87</v>
      </c>
      <c r="K1815" s="797" t="s">
        <v>87</v>
      </c>
      <c r="L1815" s="777"/>
    </row>
    <row r="1816" spans="1:12" ht="15" x14ac:dyDescent="0.4">
      <c r="A1816" s="1116" t="s">
        <v>1571</v>
      </c>
      <c r="B1816" s="144">
        <v>2021</v>
      </c>
      <c r="C1816" s="788" t="s">
        <v>72</v>
      </c>
      <c r="D1816" s="777" t="s">
        <v>66</v>
      </c>
      <c r="E1816" s="777" t="s">
        <v>66</v>
      </c>
      <c r="F1816" s="777" t="s">
        <v>87</v>
      </c>
      <c r="G1816" s="777" t="s">
        <v>10</v>
      </c>
      <c r="H1816" s="795"/>
      <c r="I1816" s="777" t="s">
        <v>66</v>
      </c>
      <c r="J1816" s="777" t="s">
        <v>87</v>
      </c>
      <c r="K1816" s="797" t="s">
        <v>87</v>
      </c>
      <c r="L1816" s="777"/>
    </row>
    <row r="1817" spans="1:12" ht="15" x14ac:dyDescent="0.4">
      <c r="A1817" s="1116" t="s">
        <v>1571</v>
      </c>
      <c r="B1817" s="144">
        <v>2021</v>
      </c>
      <c r="C1817" s="788" t="s">
        <v>73</v>
      </c>
      <c r="D1817" s="777" t="s">
        <v>66</v>
      </c>
      <c r="E1817" s="777" t="s">
        <v>66</v>
      </c>
      <c r="F1817" s="777" t="s">
        <v>87</v>
      </c>
      <c r="G1817" s="777" t="s">
        <v>10</v>
      </c>
      <c r="H1817" s="795"/>
      <c r="I1817" s="777" t="s">
        <v>66</v>
      </c>
      <c r="J1817" s="777" t="s">
        <v>87</v>
      </c>
      <c r="K1817" s="797" t="s">
        <v>87</v>
      </c>
      <c r="L1817" s="777"/>
    </row>
    <row r="1818" spans="1:12" ht="15" x14ac:dyDescent="0.4">
      <c r="A1818" s="1116" t="s">
        <v>1571</v>
      </c>
      <c r="B1818" s="144">
        <v>2021</v>
      </c>
      <c r="C1818" s="788" t="s">
        <v>74</v>
      </c>
      <c r="D1818" s="777" t="s">
        <v>66</v>
      </c>
      <c r="E1818" s="777" t="s">
        <v>66</v>
      </c>
      <c r="F1818" s="777" t="s">
        <v>87</v>
      </c>
      <c r="G1818" s="777" t="s">
        <v>10</v>
      </c>
      <c r="H1818" s="795">
        <v>189372.27</v>
      </c>
      <c r="I1818" s="777" t="s">
        <v>66</v>
      </c>
      <c r="J1818" s="777" t="s">
        <v>87</v>
      </c>
      <c r="K1818" s="797" t="s">
        <v>87</v>
      </c>
      <c r="L1818" s="777"/>
    </row>
    <row r="1819" spans="1:12" ht="15" x14ac:dyDescent="0.4">
      <c r="A1819" s="1116" t="s">
        <v>1571</v>
      </c>
      <c r="B1819" s="144">
        <v>2021</v>
      </c>
      <c r="C1819" s="788" t="s">
        <v>75</v>
      </c>
      <c r="D1819" s="777" t="s">
        <v>66</v>
      </c>
      <c r="E1819" s="777" t="s">
        <v>66</v>
      </c>
      <c r="F1819" s="777" t="s">
        <v>87</v>
      </c>
      <c r="G1819" s="777" t="s">
        <v>10</v>
      </c>
      <c r="H1819" s="795"/>
      <c r="I1819" s="777" t="s">
        <v>66</v>
      </c>
      <c r="J1819" s="777" t="s">
        <v>87</v>
      </c>
      <c r="K1819" s="777" t="s">
        <v>87</v>
      </c>
      <c r="L1819" s="777"/>
    </row>
    <row r="1820" spans="1:12" ht="15" x14ac:dyDescent="0.4">
      <c r="A1820" s="1116" t="s">
        <v>1571</v>
      </c>
      <c r="B1820" s="144">
        <v>2021</v>
      </c>
      <c r="C1820" s="788" t="s">
        <v>76</v>
      </c>
      <c r="D1820" s="777" t="s">
        <v>66</v>
      </c>
      <c r="E1820" s="777" t="s">
        <v>66</v>
      </c>
      <c r="F1820" s="777" t="s">
        <v>87</v>
      </c>
      <c r="G1820" s="777" t="s">
        <v>10</v>
      </c>
      <c r="H1820" s="795"/>
      <c r="I1820" s="777" t="s">
        <v>66</v>
      </c>
      <c r="J1820" s="777" t="s">
        <v>87</v>
      </c>
      <c r="K1820" s="777" t="s">
        <v>87</v>
      </c>
      <c r="L1820" s="777"/>
    </row>
    <row r="1821" spans="1:12" ht="15" x14ac:dyDescent="0.4">
      <c r="A1821" s="1116" t="s">
        <v>1571</v>
      </c>
      <c r="B1821" s="144">
        <v>2021</v>
      </c>
      <c r="C1821" s="788" t="s">
        <v>77</v>
      </c>
      <c r="D1821" s="777" t="s">
        <v>66</v>
      </c>
      <c r="E1821" s="777" t="s">
        <v>66</v>
      </c>
      <c r="F1821" s="781" t="s">
        <v>87</v>
      </c>
      <c r="G1821" s="777" t="s">
        <v>10</v>
      </c>
      <c r="H1821" s="795">
        <v>346765.33</v>
      </c>
      <c r="I1821" s="777" t="s">
        <v>66</v>
      </c>
      <c r="J1821" s="777" t="s">
        <v>87</v>
      </c>
      <c r="K1821" s="777" t="s">
        <v>87</v>
      </c>
      <c r="L1821" s="777"/>
    </row>
    <row r="1822" spans="1:12" ht="15" x14ac:dyDescent="0.4">
      <c r="A1822" s="1116" t="s">
        <v>1571</v>
      </c>
      <c r="B1822" s="144">
        <v>2021</v>
      </c>
      <c r="C1822" s="788" t="s">
        <v>78</v>
      </c>
      <c r="D1822" s="777" t="s">
        <v>66</v>
      </c>
      <c r="E1822" s="796" t="s">
        <v>66</v>
      </c>
      <c r="F1822" s="781" t="s">
        <v>87</v>
      </c>
      <c r="G1822" s="777" t="s">
        <v>10</v>
      </c>
      <c r="H1822" s="795"/>
      <c r="I1822" s="777" t="s">
        <v>66</v>
      </c>
      <c r="J1822" s="777" t="s">
        <v>87</v>
      </c>
      <c r="K1822" s="777" t="s">
        <v>87</v>
      </c>
      <c r="L1822" s="777"/>
    </row>
    <row r="1823" spans="1:12" ht="15" x14ac:dyDescent="0.4">
      <c r="A1823" s="1116" t="s">
        <v>1571</v>
      </c>
      <c r="B1823" s="144">
        <v>2021</v>
      </c>
      <c r="C1823" s="788" t="s">
        <v>79</v>
      </c>
      <c r="D1823" s="777" t="s">
        <v>66</v>
      </c>
      <c r="E1823" s="796" t="s">
        <v>66</v>
      </c>
      <c r="F1823" s="781" t="s">
        <v>87</v>
      </c>
      <c r="G1823" s="777" t="s">
        <v>10</v>
      </c>
      <c r="H1823" s="795"/>
      <c r="I1823" s="777" t="s">
        <v>66</v>
      </c>
      <c r="J1823" s="777" t="s">
        <v>87</v>
      </c>
      <c r="K1823" s="777" t="s">
        <v>87</v>
      </c>
      <c r="L1823" s="777"/>
    </row>
    <row r="1824" spans="1:12" ht="15" x14ac:dyDescent="0.4">
      <c r="A1824" s="1116" t="s">
        <v>1571</v>
      </c>
      <c r="B1824" s="144">
        <v>2021</v>
      </c>
      <c r="C1824" s="788" t="s">
        <v>80</v>
      </c>
      <c r="D1824" s="777" t="s">
        <v>66</v>
      </c>
      <c r="E1824" s="796" t="s">
        <v>66</v>
      </c>
      <c r="F1824" s="781" t="s">
        <v>87</v>
      </c>
      <c r="G1824" s="777" t="s">
        <v>10</v>
      </c>
      <c r="H1824" s="795"/>
      <c r="I1824" s="777" t="s">
        <v>66</v>
      </c>
      <c r="J1824" s="777" t="s">
        <v>87</v>
      </c>
      <c r="K1824" s="777" t="s">
        <v>87</v>
      </c>
      <c r="L1824" s="777"/>
    </row>
    <row r="1825" spans="1:12" ht="15" x14ac:dyDescent="0.4">
      <c r="A1825" s="1116" t="s">
        <v>1571</v>
      </c>
      <c r="B1825" s="144">
        <v>2021</v>
      </c>
      <c r="C1825" s="788" t="s">
        <v>81</v>
      </c>
      <c r="D1825" s="777" t="s">
        <v>66</v>
      </c>
      <c r="E1825" s="796" t="s">
        <v>66</v>
      </c>
      <c r="F1825" s="781" t="s">
        <v>87</v>
      </c>
      <c r="G1825" s="777" t="s">
        <v>10</v>
      </c>
      <c r="H1825" s="795"/>
      <c r="I1825" s="777" t="s">
        <v>66</v>
      </c>
      <c r="J1825" s="777" t="s">
        <v>87</v>
      </c>
      <c r="K1825" s="777" t="s">
        <v>87</v>
      </c>
      <c r="L1825" s="777"/>
    </row>
    <row r="1826" spans="1:12" ht="15" x14ac:dyDescent="0.4">
      <c r="A1826" s="1116" t="s">
        <v>1571</v>
      </c>
      <c r="B1826" s="144">
        <v>2021</v>
      </c>
      <c r="C1826" s="1031" t="s">
        <v>68</v>
      </c>
      <c r="D1826" s="777" t="s">
        <v>66</v>
      </c>
      <c r="E1826" s="793" t="s">
        <v>66</v>
      </c>
      <c r="F1826" s="781" t="s">
        <v>87</v>
      </c>
      <c r="G1826" s="777" t="s">
        <v>11</v>
      </c>
      <c r="H1826" s="794" t="s">
        <v>1826</v>
      </c>
      <c r="I1826" s="777" t="s">
        <v>66</v>
      </c>
      <c r="J1826" s="777" t="s">
        <v>87</v>
      </c>
      <c r="K1826" s="777" t="s">
        <v>87</v>
      </c>
      <c r="L1826" s="777"/>
    </row>
    <row r="1827" spans="1:12" ht="15" x14ac:dyDescent="0.4">
      <c r="A1827" s="1116" t="s">
        <v>1571</v>
      </c>
      <c r="B1827" s="144">
        <v>2021</v>
      </c>
      <c r="C1827" s="788" t="s">
        <v>69</v>
      </c>
      <c r="D1827" s="777" t="s">
        <v>66</v>
      </c>
      <c r="E1827" s="793" t="s">
        <v>66</v>
      </c>
      <c r="F1827" s="781" t="s">
        <v>87</v>
      </c>
      <c r="G1827" s="777" t="s">
        <v>11</v>
      </c>
      <c r="H1827" s="794" t="s">
        <v>1826</v>
      </c>
      <c r="I1827" s="777" t="s">
        <v>66</v>
      </c>
      <c r="J1827" s="777" t="s">
        <v>87</v>
      </c>
      <c r="K1827" s="777" t="s">
        <v>87</v>
      </c>
      <c r="L1827" s="777"/>
    </row>
    <row r="1828" spans="1:12" ht="15" x14ac:dyDescent="0.4">
      <c r="A1828" s="1116" t="s">
        <v>1571</v>
      </c>
      <c r="B1828" s="144">
        <v>2021</v>
      </c>
      <c r="C1828" s="788" t="s">
        <v>70</v>
      </c>
      <c r="D1828" s="777" t="s">
        <v>66</v>
      </c>
      <c r="E1828" s="793" t="s">
        <v>66</v>
      </c>
      <c r="F1828" s="781" t="s">
        <v>87</v>
      </c>
      <c r="G1828" s="777" t="s">
        <v>11</v>
      </c>
      <c r="H1828" s="794">
        <v>1898518572</v>
      </c>
      <c r="I1828" s="777" t="s">
        <v>66</v>
      </c>
      <c r="J1828" s="777" t="s">
        <v>87</v>
      </c>
      <c r="K1828" s="797" t="s">
        <v>87</v>
      </c>
      <c r="L1828" s="777"/>
    </row>
    <row r="1829" spans="1:12" ht="15" x14ac:dyDescent="0.4">
      <c r="A1829" s="1116" t="s">
        <v>1571</v>
      </c>
      <c r="B1829" s="144">
        <v>2021</v>
      </c>
      <c r="C1829" s="788" t="s">
        <v>71</v>
      </c>
      <c r="D1829" s="777" t="s">
        <v>66</v>
      </c>
      <c r="E1829" s="793" t="s">
        <v>66</v>
      </c>
      <c r="F1829" s="781" t="s">
        <v>87</v>
      </c>
      <c r="G1829" s="777" t="s">
        <v>11</v>
      </c>
      <c r="H1829" s="794">
        <v>44963158613</v>
      </c>
      <c r="I1829" s="777" t="s">
        <v>66</v>
      </c>
      <c r="J1829" s="777" t="s">
        <v>87</v>
      </c>
      <c r="K1829" s="797" t="s">
        <v>87</v>
      </c>
      <c r="L1829" s="777"/>
    </row>
    <row r="1830" spans="1:12" ht="15" x14ac:dyDescent="0.4">
      <c r="A1830" s="1116" t="s">
        <v>1571</v>
      </c>
      <c r="B1830" s="144">
        <v>2021</v>
      </c>
      <c r="C1830" s="788" t="s">
        <v>72</v>
      </c>
      <c r="D1830" s="777" t="s">
        <v>66</v>
      </c>
      <c r="E1830" s="793" t="s">
        <v>66</v>
      </c>
      <c r="F1830" s="781" t="s">
        <v>87</v>
      </c>
      <c r="G1830" s="777" t="s">
        <v>11</v>
      </c>
      <c r="H1830" s="794" t="s">
        <v>1826</v>
      </c>
      <c r="I1830" s="777" t="s">
        <v>66</v>
      </c>
      <c r="J1830" s="777" t="s">
        <v>87</v>
      </c>
      <c r="K1830" s="797" t="s">
        <v>87</v>
      </c>
      <c r="L1830" s="777"/>
    </row>
    <row r="1831" spans="1:12" ht="15" x14ac:dyDescent="0.4">
      <c r="A1831" s="1116" t="s">
        <v>1571</v>
      </c>
      <c r="B1831" s="144">
        <v>2021</v>
      </c>
      <c r="C1831" s="788" t="s">
        <v>73</v>
      </c>
      <c r="D1831" s="777" t="s">
        <v>66</v>
      </c>
      <c r="E1831" s="793" t="s">
        <v>66</v>
      </c>
      <c r="F1831" s="781" t="s">
        <v>87</v>
      </c>
      <c r="G1831" s="777" t="s">
        <v>11</v>
      </c>
      <c r="H1831" s="794">
        <f>[41]Sheet1!H1793</f>
        <v>0</v>
      </c>
      <c r="I1831" s="848" t="s">
        <v>86</v>
      </c>
      <c r="J1831" s="777" t="s">
        <v>87</v>
      </c>
      <c r="K1831" s="797" t="s">
        <v>87</v>
      </c>
      <c r="L1831" s="777"/>
    </row>
    <row r="1832" spans="1:12" ht="15" x14ac:dyDescent="0.4">
      <c r="A1832" s="1116" t="s">
        <v>1571</v>
      </c>
      <c r="B1832" s="144">
        <v>2021</v>
      </c>
      <c r="C1832" s="788" t="s">
        <v>74</v>
      </c>
      <c r="D1832" s="777" t="s">
        <v>66</v>
      </c>
      <c r="E1832" s="793" t="s">
        <v>66</v>
      </c>
      <c r="F1832" s="781" t="s">
        <v>87</v>
      </c>
      <c r="G1832" s="777" t="s">
        <v>11</v>
      </c>
      <c r="H1832" s="794"/>
      <c r="I1832" s="777" t="s">
        <v>66</v>
      </c>
      <c r="J1832" s="777" t="s">
        <v>87</v>
      </c>
      <c r="K1832" s="797" t="s">
        <v>87</v>
      </c>
      <c r="L1832" s="777"/>
    </row>
    <row r="1833" spans="1:12" ht="15" x14ac:dyDescent="0.4">
      <c r="A1833" s="1116" t="s">
        <v>1571</v>
      </c>
      <c r="B1833" s="144">
        <v>2021</v>
      </c>
      <c r="C1833" s="788" t="s">
        <v>75</v>
      </c>
      <c r="D1833" s="777" t="s">
        <v>66</v>
      </c>
      <c r="E1833" s="793" t="s">
        <v>66</v>
      </c>
      <c r="F1833" s="781" t="s">
        <v>87</v>
      </c>
      <c r="G1833" s="777" t="s">
        <v>11</v>
      </c>
      <c r="H1833" s="794"/>
      <c r="I1833" s="777" t="s">
        <v>66</v>
      </c>
      <c r="J1833" s="777" t="s">
        <v>87</v>
      </c>
      <c r="K1833" s="797" t="s">
        <v>87</v>
      </c>
      <c r="L1833" s="777"/>
    </row>
    <row r="1834" spans="1:12" ht="15" x14ac:dyDescent="0.4">
      <c r="A1834" s="1116" t="s">
        <v>1571</v>
      </c>
      <c r="B1834" s="144">
        <v>2021</v>
      </c>
      <c r="C1834" s="788" t="s">
        <v>76</v>
      </c>
      <c r="D1834" s="777" t="s">
        <v>66</v>
      </c>
      <c r="E1834" s="793" t="s">
        <v>66</v>
      </c>
      <c r="F1834" s="781" t="s">
        <v>87</v>
      </c>
      <c r="G1834" s="777" t="s">
        <v>11</v>
      </c>
      <c r="H1834" s="794"/>
      <c r="I1834" s="777" t="s">
        <v>66</v>
      </c>
      <c r="J1834" s="777" t="s">
        <v>87</v>
      </c>
      <c r="K1834" s="797" t="s">
        <v>87</v>
      </c>
      <c r="L1834" s="777"/>
    </row>
    <row r="1835" spans="1:12" ht="15" x14ac:dyDescent="0.4">
      <c r="A1835" s="1116" t="s">
        <v>1571</v>
      </c>
      <c r="B1835" s="144">
        <v>2021</v>
      </c>
      <c r="C1835" s="788" t="s">
        <v>77</v>
      </c>
      <c r="D1835" s="777" t="s">
        <v>66</v>
      </c>
      <c r="E1835" s="793" t="s">
        <v>66</v>
      </c>
      <c r="F1835" s="781" t="s">
        <v>87</v>
      </c>
      <c r="G1835" s="777" t="s">
        <v>11</v>
      </c>
      <c r="H1835" s="794"/>
      <c r="I1835" s="777" t="s">
        <v>66</v>
      </c>
      <c r="J1835" s="777" t="s">
        <v>87</v>
      </c>
      <c r="K1835" s="797" t="s">
        <v>87</v>
      </c>
      <c r="L1835" s="777"/>
    </row>
    <row r="1836" spans="1:12" ht="15" x14ac:dyDescent="0.4">
      <c r="A1836" s="1116" t="s">
        <v>1571</v>
      </c>
      <c r="B1836" s="144">
        <v>2021</v>
      </c>
      <c r="C1836" s="788" t="s">
        <v>78</v>
      </c>
      <c r="D1836" s="777" t="s">
        <v>66</v>
      </c>
      <c r="E1836" s="793" t="s">
        <v>66</v>
      </c>
      <c r="F1836" s="781" t="s">
        <v>87</v>
      </c>
      <c r="G1836" s="777" t="s">
        <v>11</v>
      </c>
      <c r="H1836" s="794"/>
      <c r="I1836" s="777" t="s">
        <v>66</v>
      </c>
      <c r="J1836" s="777" t="s">
        <v>87</v>
      </c>
      <c r="K1836" s="797" t="s">
        <v>87</v>
      </c>
      <c r="L1836" s="777"/>
    </row>
    <row r="1837" spans="1:12" ht="15" x14ac:dyDescent="0.4">
      <c r="A1837" s="1116" t="s">
        <v>1571</v>
      </c>
      <c r="B1837" s="144">
        <v>2021</v>
      </c>
      <c r="C1837" s="788" t="s">
        <v>79</v>
      </c>
      <c r="D1837" s="777" t="s">
        <v>66</v>
      </c>
      <c r="E1837" s="793" t="s">
        <v>66</v>
      </c>
      <c r="F1837" s="781" t="s">
        <v>87</v>
      </c>
      <c r="G1837" s="777" t="s">
        <v>11</v>
      </c>
      <c r="H1837" s="794"/>
      <c r="I1837" s="777" t="s">
        <v>66</v>
      </c>
      <c r="J1837" s="777" t="s">
        <v>87</v>
      </c>
      <c r="K1837" s="797" t="s">
        <v>87</v>
      </c>
      <c r="L1837" s="777"/>
    </row>
    <row r="1838" spans="1:12" ht="15" x14ac:dyDescent="0.4">
      <c r="A1838" s="1116" t="s">
        <v>1571</v>
      </c>
      <c r="B1838" s="144">
        <v>2021</v>
      </c>
      <c r="C1838" s="788" t="s">
        <v>80</v>
      </c>
      <c r="D1838" s="777" t="s">
        <v>66</v>
      </c>
      <c r="E1838" s="793" t="s">
        <v>66</v>
      </c>
      <c r="F1838" s="781" t="s">
        <v>87</v>
      </c>
      <c r="G1838" s="777" t="s">
        <v>11</v>
      </c>
      <c r="H1838" s="794"/>
      <c r="I1838" s="777" t="s">
        <v>66</v>
      </c>
      <c r="J1838" s="777" t="s">
        <v>87</v>
      </c>
      <c r="K1838" s="797" t="s">
        <v>87</v>
      </c>
      <c r="L1838" s="777"/>
    </row>
    <row r="1839" spans="1:12" ht="15" x14ac:dyDescent="0.4">
      <c r="A1839" s="1116" t="s">
        <v>1571</v>
      </c>
      <c r="B1839" s="144">
        <v>2021</v>
      </c>
      <c r="C1839" s="788" t="s">
        <v>82</v>
      </c>
      <c r="D1839" s="777" t="s">
        <v>66</v>
      </c>
      <c r="E1839" s="793" t="s">
        <v>66</v>
      </c>
      <c r="F1839" s="781" t="s">
        <v>87</v>
      </c>
      <c r="G1839" s="777" t="s">
        <v>11</v>
      </c>
      <c r="H1839" s="794"/>
      <c r="I1839" s="777" t="s">
        <v>66</v>
      </c>
      <c r="J1839" s="777" t="s">
        <v>87</v>
      </c>
      <c r="K1839" s="797" t="s">
        <v>87</v>
      </c>
      <c r="L1839" s="777"/>
    </row>
    <row r="1840" spans="1:12" x14ac:dyDescent="0.35">
      <c r="A1840" s="1116" t="s">
        <v>1571</v>
      </c>
      <c r="B1840" s="144">
        <v>2021</v>
      </c>
      <c r="D1840" s="845"/>
      <c r="E1840" s="845"/>
      <c r="F1840" s="845"/>
      <c r="G1840" s="845"/>
      <c r="H1840" s="846"/>
      <c r="I1840" s="845"/>
      <c r="J1840" s="845"/>
      <c r="K1840" s="845"/>
      <c r="L1840" s="847"/>
    </row>
    <row r="1841" spans="1:12" ht="15" x14ac:dyDescent="0.4">
      <c r="A1841" s="1116" t="s">
        <v>1579</v>
      </c>
      <c r="B1841" s="144">
        <v>2021</v>
      </c>
      <c r="C1841" s="1031" t="s">
        <v>68</v>
      </c>
      <c r="D1841" s="532"/>
      <c r="E1841" s="532"/>
      <c r="F1841" s="532"/>
      <c r="G1841" s="532" t="s">
        <v>10</v>
      </c>
      <c r="H1841" s="849">
        <v>6757764.2824398139</v>
      </c>
      <c r="I1841" s="460"/>
      <c r="J1841" s="460"/>
      <c r="K1841" s="850"/>
      <c r="L1841" s="460"/>
    </row>
    <row r="1842" spans="1:12" ht="15" x14ac:dyDescent="0.4">
      <c r="A1842" s="1116" t="s">
        <v>1579</v>
      </c>
      <c r="B1842" s="144">
        <v>2021</v>
      </c>
      <c r="C1842" s="788" t="s">
        <v>69</v>
      </c>
      <c r="D1842" s="532"/>
      <c r="E1842" s="532"/>
      <c r="F1842" s="532"/>
      <c r="G1842" s="532" t="s">
        <v>10</v>
      </c>
      <c r="H1842" s="849">
        <v>0</v>
      </c>
      <c r="I1842" s="460"/>
      <c r="J1842" s="460"/>
      <c r="K1842" s="850"/>
      <c r="L1842" s="460"/>
    </row>
    <row r="1843" spans="1:12" ht="15" x14ac:dyDescent="0.4">
      <c r="A1843" s="1116" t="s">
        <v>1579</v>
      </c>
      <c r="B1843" s="144">
        <v>2021</v>
      </c>
      <c r="C1843" s="788" t="s">
        <v>70</v>
      </c>
      <c r="D1843" s="532"/>
      <c r="E1843" s="532"/>
      <c r="F1843" s="532"/>
      <c r="G1843" s="532" t="s">
        <v>10</v>
      </c>
      <c r="H1843" s="849">
        <v>0</v>
      </c>
      <c r="I1843" s="460"/>
      <c r="J1843" s="460"/>
      <c r="K1843" s="850"/>
      <c r="L1843" s="460"/>
    </row>
    <row r="1844" spans="1:12" ht="15" x14ac:dyDescent="0.4">
      <c r="A1844" s="1116" t="s">
        <v>1579</v>
      </c>
      <c r="B1844" s="144">
        <v>2021</v>
      </c>
      <c r="C1844" s="788" t="s">
        <v>71</v>
      </c>
      <c r="D1844" s="532"/>
      <c r="E1844" s="532"/>
      <c r="F1844" s="532"/>
      <c r="G1844" s="532" t="s">
        <v>10</v>
      </c>
      <c r="H1844" s="849">
        <v>0</v>
      </c>
      <c r="I1844" s="460"/>
      <c r="J1844" s="460"/>
      <c r="K1844" s="850"/>
      <c r="L1844" s="460"/>
    </row>
    <row r="1845" spans="1:12" ht="15" x14ac:dyDescent="0.4">
      <c r="A1845" s="1116" t="s">
        <v>1579</v>
      </c>
      <c r="B1845" s="144">
        <v>2021</v>
      </c>
      <c r="C1845" s="788" t="s">
        <v>72</v>
      </c>
      <c r="D1845" s="532"/>
      <c r="E1845" s="532"/>
      <c r="F1845" s="532"/>
      <c r="G1845" s="532" t="s">
        <v>10</v>
      </c>
      <c r="H1845" s="849">
        <v>0</v>
      </c>
      <c r="I1845" s="460"/>
      <c r="J1845" s="460"/>
      <c r="K1845" s="850"/>
      <c r="L1845" s="460"/>
    </row>
    <row r="1846" spans="1:12" ht="15" x14ac:dyDescent="0.4">
      <c r="A1846" s="1116" t="s">
        <v>1579</v>
      </c>
      <c r="B1846" s="144">
        <v>2021</v>
      </c>
      <c r="C1846" s="788" t="s">
        <v>73</v>
      </c>
      <c r="D1846" s="532"/>
      <c r="E1846" s="532"/>
      <c r="F1846" s="532"/>
      <c r="G1846" s="532" t="s">
        <v>10</v>
      </c>
      <c r="H1846" s="849">
        <f>(48.5128212982784+1.52316038391988)*1000</f>
        <v>50035.981682198282</v>
      </c>
      <c r="I1846" s="460"/>
      <c r="J1846" s="460"/>
      <c r="K1846" s="850"/>
      <c r="L1846" s="460"/>
    </row>
    <row r="1847" spans="1:12" ht="15" x14ac:dyDescent="0.4">
      <c r="A1847" s="1116" t="s">
        <v>1579</v>
      </c>
      <c r="B1847" s="144">
        <v>2021</v>
      </c>
      <c r="C1847" s="788" t="s">
        <v>74</v>
      </c>
      <c r="D1847" s="532"/>
      <c r="E1847" s="532"/>
      <c r="F1847" s="532"/>
      <c r="G1847" s="532" t="s">
        <v>10</v>
      </c>
      <c r="H1847" s="849">
        <v>0</v>
      </c>
      <c r="I1847" s="460"/>
      <c r="J1847" s="460"/>
      <c r="K1847" s="850"/>
      <c r="L1847" s="460"/>
    </row>
    <row r="1848" spans="1:12" ht="15" x14ac:dyDescent="0.4">
      <c r="A1848" s="1116" t="s">
        <v>1579</v>
      </c>
      <c r="B1848" s="144">
        <v>2021</v>
      </c>
      <c r="C1848" s="788" t="s">
        <v>75</v>
      </c>
      <c r="D1848" s="532"/>
      <c r="E1848" s="532"/>
      <c r="F1848" s="532"/>
      <c r="G1848" s="532" t="s">
        <v>10</v>
      </c>
      <c r="H1848" s="849">
        <v>1000000</v>
      </c>
      <c r="I1848" s="460"/>
      <c r="J1848" s="460"/>
      <c r="K1848" s="850"/>
      <c r="L1848" s="460"/>
    </row>
    <row r="1849" spans="1:12" ht="15" x14ac:dyDescent="0.4">
      <c r="A1849" s="1116" t="s">
        <v>1579</v>
      </c>
      <c r="B1849" s="144">
        <v>2021</v>
      </c>
      <c r="C1849" s="788" t="s">
        <v>76</v>
      </c>
      <c r="D1849" s="532"/>
      <c r="E1849" s="532"/>
      <c r="F1849" s="532"/>
      <c r="G1849" s="532" t="s">
        <v>10</v>
      </c>
      <c r="H1849" s="849">
        <v>0</v>
      </c>
      <c r="I1849" s="460"/>
      <c r="J1849" s="460"/>
      <c r="K1849" s="850"/>
      <c r="L1849" s="460"/>
    </row>
    <row r="1850" spans="1:12" ht="15" x14ac:dyDescent="0.4">
      <c r="A1850" s="1116" t="s">
        <v>1579</v>
      </c>
      <c r="B1850" s="144">
        <v>2021</v>
      </c>
      <c r="C1850" s="788" t="s">
        <v>77</v>
      </c>
      <c r="D1850" s="532"/>
      <c r="E1850" s="532"/>
      <c r="F1850" s="851"/>
      <c r="G1850" s="532" t="s">
        <v>10</v>
      </c>
      <c r="H1850" s="849">
        <v>6872790.6619999995</v>
      </c>
      <c r="I1850" s="460"/>
      <c r="J1850" s="460"/>
      <c r="K1850" s="850"/>
      <c r="L1850" s="460"/>
    </row>
    <row r="1851" spans="1:12" ht="15" x14ac:dyDescent="0.4">
      <c r="A1851" s="1116" t="s">
        <v>1579</v>
      </c>
      <c r="B1851" s="144">
        <v>2021</v>
      </c>
      <c r="C1851" s="788" t="s">
        <v>78</v>
      </c>
      <c r="D1851" s="532"/>
      <c r="E1851" s="852"/>
      <c r="F1851" s="851"/>
      <c r="G1851" s="532" t="s">
        <v>10</v>
      </c>
      <c r="H1851" s="849">
        <v>0</v>
      </c>
      <c r="I1851" s="460"/>
      <c r="J1851" s="460"/>
      <c r="K1851" s="850"/>
      <c r="L1851" s="460"/>
    </row>
    <row r="1852" spans="1:12" ht="15" x14ac:dyDescent="0.4">
      <c r="A1852" s="1116" t="s">
        <v>1579</v>
      </c>
      <c r="B1852" s="144">
        <v>2021</v>
      </c>
      <c r="C1852" s="788" t="s">
        <v>79</v>
      </c>
      <c r="D1852" s="532"/>
      <c r="E1852" s="852"/>
      <c r="F1852" s="851"/>
      <c r="G1852" s="532" t="s">
        <v>10</v>
      </c>
      <c r="H1852" s="849">
        <v>12506348.821054</v>
      </c>
      <c r="I1852" s="460"/>
      <c r="J1852" s="460"/>
      <c r="K1852" s="850"/>
      <c r="L1852" s="460"/>
    </row>
    <row r="1853" spans="1:12" ht="15" x14ac:dyDescent="0.4">
      <c r="A1853" s="1116" t="s">
        <v>1579</v>
      </c>
      <c r="B1853" s="144">
        <v>2021</v>
      </c>
      <c r="C1853" s="788" t="s">
        <v>80</v>
      </c>
      <c r="D1853" s="532"/>
      <c r="E1853" s="852"/>
      <c r="F1853" s="851"/>
      <c r="G1853" s="532" t="s">
        <v>10</v>
      </c>
      <c r="H1853" s="849">
        <v>0</v>
      </c>
      <c r="I1853" s="460"/>
      <c r="J1853" s="460"/>
      <c r="K1853" s="850"/>
      <c r="L1853" s="460"/>
    </row>
    <row r="1854" spans="1:12" ht="15" x14ac:dyDescent="0.4">
      <c r="A1854" s="1116" t="s">
        <v>1579</v>
      </c>
      <c r="B1854" s="144">
        <v>2021</v>
      </c>
      <c r="C1854" s="788" t="s">
        <v>81</v>
      </c>
      <c r="D1854" s="532"/>
      <c r="E1854" s="852"/>
      <c r="F1854" s="851"/>
      <c r="G1854" s="532" t="s">
        <v>10</v>
      </c>
      <c r="H1854" s="849">
        <f>2501.26976421079*1000</f>
        <v>2501269.7642107899</v>
      </c>
      <c r="I1854" s="460"/>
      <c r="J1854" s="460"/>
      <c r="K1854" s="850"/>
      <c r="L1854" s="460"/>
    </row>
    <row r="1855" spans="1:12" ht="15" x14ac:dyDescent="0.4">
      <c r="A1855" s="1116" t="s">
        <v>1579</v>
      </c>
      <c r="B1855" s="144">
        <v>2021</v>
      </c>
      <c r="C1855" s="1031" t="s">
        <v>68</v>
      </c>
      <c r="D1855" s="532"/>
      <c r="E1855" s="853"/>
      <c r="F1855" s="851"/>
      <c r="G1855" s="532" t="s">
        <v>11</v>
      </c>
      <c r="H1855" s="854">
        <v>0</v>
      </c>
      <c r="I1855" s="460"/>
      <c r="J1855" s="460"/>
      <c r="K1855" s="850"/>
      <c r="L1855" s="460"/>
    </row>
    <row r="1856" spans="1:12" ht="15" x14ac:dyDescent="0.4">
      <c r="A1856" s="1116" t="s">
        <v>1579</v>
      </c>
      <c r="B1856" s="144">
        <v>2021</v>
      </c>
      <c r="C1856" s="788" t="s">
        <v>69</v>
      </c>
      <c r="D1856" s="532"/>
      <c r="E1856" s="853"/>
      <c r="F1856" s="851"/>
      <c r="G1856" s="532" t="s">
        <v>11</v>
      </c>
      <c r="H1856" s="849">
        <v>27629400</v>
      </c>
      <c r="I1856" s="460"/>
      <c r="J1856" s="460"/>
      <c r="K1856" s="850"/>
      <c r="L1856" s="460"/>
    </row>
    <row r="1857" spans="1:12" ht="15" x14ac:dyDescent="0.4">
      <c r="A1857" s="1116" t="s">
        <v>1579</v>
      </c>
      <c r="B1857" s="144">
        <v>2021</v>
      </c>
      <c r="C1857" s="788" t="s">
        <v>70</v>
      </c>
      <c r="D1857" s="532"/>
      <c r="E1857" s="853"/>
      <c r="F1857" s="851"/>
      <c r="G1857" s="532" t="s">
        <v>11</v>
      </c>
      <c r="H1857" s="854">
        <v>0</v>
      </c>
      <c r="I1857" s="460"/>
      <c r="J1857" s="460"/>
      <c r="K1857" s="850"/>
      <c r="L1857" s="460"/>
    </row>
    <row r="1858" spans="1:12" ht="15" x14ac:dyDescent="0.4">
      <c r="A1858" s="1116" t="s">
        <v>1579</v>
      </c>
      <c r="B1858" s="144">
        <v>2021</v>
      </c>
      <c r="C1858" s="788" t="s">
        <v>71</v>
      </c>
      <c r="D1858" s="532"/>
      <c r="E1858" s="853"/>
      <c r="F1858" s="851"/>
      <c r="G1858" s="532" t="s">
        <v>11</v>
      </c>
      <c r="H1858" s="849">
        <v>14889178737</v>
      </c>
      <c r="I1858" s="460"/>
      <c r="J1858" s="460"/>
      <c r="K1858" s="850"/>
      <c r="L1858" s="460"/>
    </row>
    <row r="1859" spans="1:12" ht="15" x14ac:dyDescent="0.4">
      <c r="A1859" s="1116" t="s">
        <v>1579</v>
      </c>
      <c r="B1859" s="144">
        <v>2021</v>
      </c>
      <c r="C1859" s="788" t="s">
        <v>72</v>
      </c>
      <c r="D1859" s="532"/>
      <c r="E1859" s="853"/>
      <c r="F1859" s="851"/>
      <c r="G1859" s="532" t="s">
        <v>11</v>
      </c>
      <c r="H1859" s="854">
        <v>0</v>
      </c>
      <c r="I1859" s="460"/>
      <c r="J1859" s="460"/>
      <c r="K1859" s="850"/>
      <c r="L1859" s="460"/>
    </row>
    <row r="1860" spans="1:12" ht="15" x14ac:dyDescent="0.4">
      <c r="A1860" s="1116" t="s">
        <v>1579</v>
      </c>
      <c r="B1860" s="144">
        <v>2021</v>
      </c>
      <c r="C1860" s="788" t="s">
        <v>73</v>
      </c>
      <c r="D1860" s="532"/>
      <c r="E1860" s="853"/>
      <c r="F1860" s="851"/>
      <c r="G1860" s="532" t="s">
        <v>11</v>
      </c>
      <c r="H1860" s="854">
        <v>0</v>
      </c>
      <c r="I1860" s="460"/>
      <c r="J1860" s="460"/>
      <c r="K1860" s="850"/>
      <c r="L1860" s="460"/>
    </row>
    <row r="1861" spans="1:12" ht="15" x14ac:dyDescent="0.4">
      <c r="A1861" s="1116" t="s">
        <v>1579</v>
      </c>
      <c r="B1861" s="144">
        <v>2021</v>
      </c>
      <c r="C1861" s="788" t="s">
        <v>74</v>
      </c>
      <c r="D1861" s="532"/>
      <c r="E1861" s="853"/>
      <c r="F1861" s="851"/>
      <c r="G1861" s="532" t="s">
        <v>11</v>
      </c>
      <c r="H1861" s="854">
        <v>0</v>
      </c>
      <c r="I1861" s="460"/>
      <c r="J1861" s="460"/>
      <c r="K1861" s="850"/>
      <c r="L1861" s="460"/>
    </row>
    <row r="1862" spans="1:12" ht="15" x14ac:dyDescent="0.4">
      <c r="A1862" s="1116" t="s">
        <v>1579</v>
      </c>
      <c r="B1862" s="144">
        <v>2021</v>
      </c>
      <c r="C1862" s="788" t="s">
        <v>75</v>
      </c>
      <c r="D1862" s="532"/>
      <c r="E1862" s="853"/>
      <c r="F1862" s="851"/>
      <c r="G1862" s="532" t="s">
        <v>11</v>
      </c>
      <c r="H1862" s="854">
        <v>0</v>
      </c>
      <c r="I1862" s="460"/>
      <c r="J1862" s="460"/>
      <c r="K1862" s="850"/>
      <c r="L1862" s="460"/>
    </row>
    <row r="1863" spans="1:12" ht="15" x14ac:dyDescent="0.4">
      <c r="A1863" s="1116" t="s">
        <v>1579</v>
      </c>
      <c r="B1863" s="144">
        <v>2021</v>
      </c>
      <c r="C1863" s="788" t="s">
        <v>76</v>
      </c>
      <c r="D1863" s="532"/>
      <c r="E1863" s="853"/>
      <c r="F1863" s="851"/>
      <c r="G1863" s="532" t="s">
        <v>11</v>
      </c>
      <c r="H1863" s="854">
        <v>0</v>
      </c>
      <c r="I1863" s="460"/>
      <c r="J1863" s="460"/>
      <c r="K1863" s="850"/>
      <c r="L1863" s="460"/>
    </row>
    <row r="1864" spans="1:12" ht="15" x14ac:dyDescent="0.4">
      <c r="A1864" s="1116" t="s">
        <v>1579</v>
      </c>
      <c r="B1864" s="144">
        <v>2021</v>
      </c>
      <c r="C1864" s="788" t="s">
        <v>77</v>
      </c>
      <c r="D1864" s="532"/>
      <c r="E1864" s="853"/>
      <c r="F1864" s="851"/>
      <c r="G1864" s="532" t="s">
        <v>11</v>
      </c>
      <c r="H1864" s="854">
        <v>0</v>
      </c>
      <c r="I1864" s="460"/>
      <c r="J1864" s="460"/>
      <c r="K1864" s="850"/>
      <c r="L1864" s="460"/>
    </row>
    <row r="1865" spans="1:12" ht="15" x14ac:dyDescent="0.4">
      <c r="A1865" s="1116" t="s">
        <v>1579</v>
      </c>
      <c r="B1865" s="144">
        <v>2021</v>
      </c>
      <c r="C1865" s="788" t="s">
        <v>78</v>
      </c>
      <c r="D1865" s="532"/>
      <c r="E1865" s="853"/>
      <c r="F1865" s="851"/>
      <c r="G1865" s="532" t="s">
        <v>11</v>
      </c>
      <c r="H1865" s="854">
        <v>0</v>
      </c>
      <c r="I1865" s="460"/>
      <c r="J1865" s="460"/>
      <c r="K1865" s="850"/>
      <c r="L1865" s="460"/>
    </row>
    <row r="1866" spans="1:12" ht="15" x14ac:dyDescent="0.4">
      <c r="A1866" s="1116" t="s">
        <v>1579</v>
      </c>
      <c r="B1866" s="144">
        <v>2021</v>
      </c>
      <c r="C1866" s="788" t="s">
        <v>79</v>
      </c>
      <c r="D1866" s="532"/>
      <c r="E1866" s="853"/>
      <c r="F1866" s="851"/>
      <c r="G1866" s="532" t="s">
        <v>11</v>
      </c>
      <c r="H1866" s="854">
        <v>0</v>
      </c>
      <c r="I1866" s="460"/>
      <c r="J1866" s="460"/>
      <c r="K1866" s="850"/>
      <c r="L1866" s="460"/>
    </row>
    <row r="1867" spans="1:12" ht="15" x14ac:dyDescent="0.4">
      <c r="A1867" s="1116" t="s">
        <v>1579</v>
      </c>
      <c r="B1867" s="144">
        <v>2021</v>
      </c>
      <c r="C1867" s="788" t="s">
        <v>80</v>
      </c>
      <c r="D1867" s="532"/>
      <c r="E1867" s="853"/>
      <c r="F1867" s="851"/>
      <c r="G1867" s="532" t="s">
        <v>11</v>
      </c>
      <c r="H1867" s="854">
        <v>0</v>
      </c>
      <c r="I1867" s="460"/>
      <c r="J1867" s="460"/>
      <c r="K1867" s="850"/>
      <c r="L1867" s="460"/>
    </row>
    <row r="1868" spans="1:12" x14ac:dyDescent="0.35">
      <c r="A1868" s="1116" t="s">
        <v>1579</v>
      </c>
      <c r="B1868" s="144">
        <v>2021</v>
      </c>
      <c r="D1868" s="845"/>
      <c r="E1868" s="845"/>
      <c r="F1868" s="845"/>
      <c r="G1868" s="845"/>
      <c r="H1868" s="846"/>
      <c r="I1868" s="845"/>
      <c r="J1868" s="845"/>
      <c r="K1868" s="845"/>
      <c r="L1868" s="847"/>
    </row>
    <row r="1869" spans="1:12" ht="15" x14ac:dyDescent="0.4">
      <c r="A1869" s="1116" t="s">
        <v>1586</v>
      </c>
      <c r="B1869" s="144">
        <v>2021</v>
      </c>
      <c r="C1869" s="1031" t="s">
        <v>68</v>
      </c>
      <c r="D1869" s="532"/>
      <c r="E1869" s="532"/>
      <c r="F1869" s="532"/>
      <c r="G1869" s="532" t="s">
        <v>10</v>
      </c>
      <c r="H1869" s="849"/>
      <c r="I1869" s="460"/>
      <c r="J1869" s="460"/>
      <c r="K1869" s="850"/>
      <c r="L1869" s="460"/>
    </row>
    <row r="1870" spans="1:12" ht="15" x14ac:dyDescent="0.4">
      <c r="A1870" s="1116" t="s">
        <v>1586</v>
      </c>
      <c r="B1870" s="144">
        <v>2021</v>
      </c>
      <c r="C1870" s="788" t="s">
        <v>69</v>
      </c>
      <c r="D1870" s="532"/>
      <c r="E1870" s="532"/>
      <c r="F1870" s="532"/>
      <c r="G1870" s="532" t="s">
        <v>10</v>
      </c>
      <c r="H1870" s="849"/>
      <c r="I1870" s="460"/>
      <c r="J1870" s="460"/>
      <c r="K1870" s="850"/>
      <c r="L1870" s="460"/>
    </row>
    <row r="1871" spans="1:12" ht="15" x14ac:dyDescent="0.4">
      <c r="A1871" s="1116" t="s">
        <v>1586</v>
      </c>
      <c r="B1871" s="144">
        <v>2021</v>
      </c>
      <c r="C1871" s="788" t="s">
        <v>70</v>
      </c>
      <c r="D1871" s="532"/>
      <c r="E1871" s="532"/>
      <c r="F1871" s="532"/>
      <c r="G1871" s="532" t="s">
        <v>10</v>
      </c>
      <c r="H1871" s="849"/>
      <c r="I1871" s="460"/>
      <c r="J1871" s="460"/>
      <c r="K1871" s="850"/>
      <c r="L1871" s="460"/>
    </row>
    <row r="1872" spans="1:12" ht="15" x14ac:dyDescent="0.4">
      <c r="A1872" s="1116" t="s">
        <v>1586</v>
      </c>
      <c r="B1872" s="144">
        <v>2021</v>
      </c>
      <c r="C1872" s="788" t="s">
        <v>71</v>
      </c>
      <c r="D1872" s="532"/>
      <c r="E1872" s="532"/>
      <c r="F1872" s="532"/>
      <c r="G1872" s="532" t="s">
        <v>10</v>
      </c>
      <c r="H1872" s="849"/>
      <c r="I1872" s="460"/>
      <c r="J1872" s="460"/>
      <c r="K1872" s="850"/>
      <c r="L1872" s="460"/>
    </row>
    <row r="1873" spans="1:12" ht="15" x14ac:dyDescent="0.4">
      <c r="A1873" s="1116" t="s">
        <v>1586</v>
      </c>
      <c r="B1873" s="144">
        <v>2021</v>
      </c>
      <c r="C1873" s="788" t="s">
        <v>72</v>
      </c>
      <c r="D1873" s="532"/>
      <c r="E1873" s="532"/>
      <c r="F1873" s="532"/>
      <c r="G1873" s="532" t="s">
        <v>10</v>
      </c>
      <c r="H1873" s="849"/>
      <c r="I1873" s="460"/>
      <c r="J1873" s="460"/>
      <c r="K1873" s="850"/>
      <c r="L1873" s="460"/>
    </row>
    <row r="1874" spans="1:12" ht="15" x14ac:dyDescent="0.4">
      <c r="A1874" s="1116" t="s">
        <v>1586</v>
      </c>
      <c r="B1874" s="144">
        <v>2021</v>
      </c>
      <c r="C1874" s="788" t="s">
        <v>73</v>
      </c>
      <c r="D1874" s="532"/>
      <c r="E1874" s="532"/>
      <c r="F1874" s="532"/>
      <c r="G1874" s="532" t="s">
        <v>10</v>
      </c>
      <c r="H1874" s="849"/>
      <c r="I1874" s="460"/>
      <c r="J1874" s="460"/>
      <c r="K1874" s="850"/>
      <c r="L1874" s="460"/>
    </row>
    <row r="1875" spans="1:12" ht="15" x14ac:dyDescent="0.4">
      <c r="A1875" s="1116" t="s">
        <v>1586</v>
      </c>
      <c r="B1875" s="144">
        <v>2021</v>
      </c>
      <c r="C1875" s="788" t="s">
        <v>74</v>
      </c>
      <c r="D1875" s="532"/>
      <c r="E1875" s="532"/>
      <c r="F1875" s="532"/>
      <c r="G1875" s="532" t="s">
        <v>10</v>
      </c>
      <c r="H1875" s="849"/>
      <c r="I1875" s="460"/>
      <c r="J1875" s="460"/>
      <c r="K1875" s="850"/>
      <c r="L1875" s="460"/>
    </row>
    <row r="1876" spans="1:12" ht="15" x14ac:dyDescent="0.4">
      <c r="A1876" s="1116" t="s">
        <v>1586</v>
      </c>
      <c r="B1876" s="144">
        <v>2021</v>
      </c>
      <c r="C1876" s="788" t="s">
        <v>75</v>
      </c>
      <c r="D1876" s="532"/>
      <c r="E1876" s="532"/>
      <c r="F1876" s="532"/>
      <c r="G1876" s="532" t="s">
        <v>10</v>
      </c>
      <c r="H1876" s="849"/>
      <c r="I1876" s="460"/>
      <c r="J1876" s="460"/>
      <c r="K1876" s="850"/>
      <c r="L1876" s="460"/>
    </row>
    <row r="1877" spans="1:12" ht="15" x14ac:dyDescent="0.4">
      <c r="A1877" s="1116" t="s">
        <v>1586</v>
      </c>
      <c r="B1877" s="144">
        <v>2021</v>
      </c>
      <c r="C1877" s="788" t="s">
        <v>76</v>
      </c>
      <c r="D1877" s="532"/>
      <c r="E1877" s="532"/>
      <c r="F1877" s="532"/>
      <c r="G1877" s="532" t="s">
        <v>10</v>
      </c>
      <c r="H1877" s="849"/>
      <c r="I1877" s="460"/>
      <c r="J1877" s="460"/>
      <c r="K1877" s="850"/>
      <c r="L1877" s="460"/>
    </row>
    <row r="1878" spans="1:12" ht="15" x14ac:dyDescent="0.4">
      <c r="A1878" s="1116" t="s">
        <v>1586</v>
      </c>
      <c r="B1878" s="144">
        <v>2021</v>
      </c>
      <c r="C1878" s="788" t="s">
        <v>77</v>
      </c>
      <c r="D1878" s="532"/>
      <c r="E1878" s="532"/>
      <c r="F1878" s="851"/>
      <c r="G1878" s="532" t="s">
        <v>10</v>
      </c>
      <c r="H1878" s="849">
        <f>282992</f>
        <v>282992</v>
      </c>
      <c r="I1878" s="460"/>
      <c r="J1878" s="460"/>
      <c r="K1878" s="850"/>
      <c r="L1878" s="460"/>
    </row>
    <row r="1879" spans="1:12" ht="15" x14ac:dyDescent="0.4">
      <c r="A1879" s="1116" t="s">
        <v>1586</v>
      </c>
      <c r="B1879" s="144">
        <v>2021</v>
      </c>
      <c r="C1879" s="788" t="s">
        <v>78</v>
      </c>
      <c r="D1879" s="532"/>
      <c r="E1879" s="852"/>
      <c r="F1879" s="851"/>
      <c r="G1879" s="532" t="s">
        <v>10</v>
      </c>
      <c r="H1879" s="849"/>
      <c r="I1879" s="460"/>
      <c r="J1879" s="460"/>
      <c r="K1879" s="850"/>
      <c r="L1879" s="460"/>
    </row>
    <row r="1880" spans="1:12" ht="15" x14ac:dyDescent="0.4">
      <c r="A1880" s="1116" t="s">
        <v>1586</v>
      </c>
      <c r="B1880" s="144">
        <v>2021</v>
      </c>
      <c r="C1880" s="788" t="s">
        <v>79</v>
      </c>
      <c r="D1880" s="532"/>
      <c r="E1880" s="852"/>
      <c r="F1880" s="851"/>
      <c r="G1880" s="532" t="s">
        <v>10</v>
      </c>
      <c r="H1880" s="849"/>
      <c r="I1880" s="460"/>
      <c r="J1880" s="460"/>
      <c r="K1880" s="850"/>
      <c r="L1880" s="460"/>
    </row>
    <row r="1881" spans="1:12" ht="15" x14ac:dyDescent="0.4">
      <c r="A1881" s="1116" t="s">
        <v>1586</v>
      </c>
      <c r="B1881" s="144">
        <v>2021</v>
      </c>
      <c r="C1881" s="788" t="s">
        <v>80</v>
      </c>
      <c r="D1881" s="532"/>
      <c r="E1881" s="852"/>
      <c r="F1881" s="851"/>
      <c r="G1881" s="532" t="s">
        <v>10</v>
      </c>
      <c r="H1881" s="849"/>
      <c r="I1881" s="460"/>
      <c r="J1881" s="460"/>
      <c r="K1881" s="850"/>
      <c r="L1881" s="460"/>
    </row>
    <row r="1882" spans="1:12" ht="15" x14ac:dyDescent="0.4">
      <c r="A1882" s="1116" t="s">
        <v>1586</v>
      </c>
      <c r="B1882" s="144">
        <v>2021</v>
      </c>
      <c r="C1882" s="788" t="s">
        <v>81</v>
      </c>
      <c r="D1882" s="532"/>
      <c r="E1882" s="852"/>
      <c r="F1882" s="851"/>
      <c r="G1882" s="532" t="s">
        <v>10</v>
      </c>
      <c r="H1882" s="849"/>
      <c r="I1882" s="460"/>
      <c r="J1882" s="460"/>
      <c r="K1882" s="850"/>
      <c r="L1882" s="460"/>
    </row>
    <row r="1883" spans="1:12" ht="15" x14ac:dyDescent="0.4">
      <c r="A1883" s="1116" t="s">
        <v>1586</v>
      </c>
      <c r="B1883" s="144">
        <v>2021</v>
      </c>
      <c r="C1883" s="1031" t="s">
        <v>68</v>
      </c>
      <c r="D1883" s="532"/>
      <c r="E1883" s="853"/>
      <c r="F1883" s="851"/>
      <c r="G1883" s="532" t="s">
        <v>11</v>
      </c>
      <c r="H1883" s="854"/>
      <c r="I1883" s="460"/>
      <c r="J1883" s="460"/>
      <c r="K1883" s="850"/>
      <c r="L1883" s="460"/>
    </row>
    <row r="1884" spans="1:12" ht="15" x14ac:dyDescent="0.4">
      <c r="A1884" s="1116" t="s">
        <v>1586</v>
      </c>
      <c r="B1884" s="144">
        <v>2021</v>
      </c>
      <c r="C1884" s="788" t="s">
        <v>69</v>
      </c>
      <c r="D1884" s="532"/>
      <c r="E1884" s="853"/>
      <c r="F1884" s="851"/>
      <c r="G1884" s="532" t="s">
        <v>11</v>
      </c>
      <c r="H1884" s="854"/>
      <c r="I1884" s="460"/>
      <c r="J1884" s="460"/>
      <c r="K1884" s="850"/>
      <c r="L1884" s="460"/>
    </row>
    <row r="1885" spans="1:12" ht="15" x14ac:dyDescent="0.4">
      <c r="A1885" s="1116" t="s">
        <v>1586</v>
      </c>
      <c r="B1885" s="144">
        <v>2021</v>
      </c>
      <c r="C1885" s="788" t="s">
        <v>70</v>
      </c>
      <c r="D1885" s="532"/>
      <c r="E1885" s="853"/>
      <c r="F1885" s="851"/>
      <c r="G1885" s="532" t="s">
        <v>11</v>
      </c>
      <c r="H1885" s="854">
        <v>4018934145</v>
      </c>
      <c r="I1885" s="460"/>
      <c r="J1885" s="460"/>
      <c r="K1885" s="850"/>
      <c r="L1885" s="460"/>
    </row>
    <row r="1886" spans="1:12" ht="15" x14ac:dyDescent="0.4">
      <c r="A1886" s="1116" t="s">
        <v>1586</v>
      </c>
      <c r="B1886" s="144">
        <v>2021</v>
      </c>
      <c r="C1886" s="788" t="s">
        <v>71</v>
      </c>
      <c r="D1886" s="532"/>
      <c r="E1886" s="853"/>
      <c r="F1886" s="851"/>
      <c r="G1886" s="532" t="s">
        <v>11</v>
      </c>
      <c r="H1886" s="854">
        <v>3542008406</v>
      </c>
      <c r="I1886" s="460"/>
      <c r="J1886" s="460"/>
      <c r="K1886" s="850"/>
      <c r="L1886" s="460"/>
    </row>
    <row r="1887" spans="1:12" ht="15" x14ac:dyDescent="0.4">
      <c r="A1887" s="1116" t="s">
        <v>1586</v>
      </c>
      <c r="B1887" s="144">
        <v>2021</v>
      </c>
      <c r="C1887" s="788" t="s">
        <v>72</v>
      </c>
      <c r="D1887" s="532"/>
      <c r="E1887" s="853"/>
      <c r="F1887" s="851"/>
      <c r="G1887" s="532" t="s">
        <v>11</v>
      </c>
      <c r="H1887" s="854"/>
      <c r="I1887" s="460"/>
      <c r="J1887" s="460"/>
      <c r="K1887" s="850"/>
      <c r="L1887" s="460"/>
    </row>
    <row r="1888" spans="1:12" ht="15" x14ac:dyDescent="0.4">
      <c r="A1888" s="1116" t="s">
        <v>1586</v>
      </c>
      <c r="B1888" s="144">
        <v>2021</v>
      </c>
      <c r="C1888" s="788" t="s">
        <v>73</v>
      </c>
      <c r="D1888" s="532"/>
      <c r="E1888" s="853"/>
      <c r="F1888" s="851"/>
      <c r="G1888" s="532" t="s">
        <v>11</v>
      </c>
      <c r="H1888" s="854"/>
      <c r="I1888" s="460"/>
      <c r="J1888" s="460"/>
      <c r="K1888" s="850"/>
      <c r="L1888" s="460"/>
    </row>
    <row r="1889" spans="1:12" ht="15" x14ac:dyDescent="0.4">
      <c r="A1889" s="1116" t="s">
        <v>1586</v>
      </c>
      <c r="B1889" s="144">
        <v>2021</v>
      </c>
      <c r="C1889" s="788" t="s">
        <v>74</v>
      </c>
      <c r="D1889" s="532"/>
      <c r="E1889" s="853"/>
      <c r="F1889" s="851"/>
      <c r="G1889" s="532" t="s">
        <v>11</v>
      </c>
      <c r="H1889" s="854"/>
      <c r="I1889" s="460"/>
      <c r="J1889" s="460"/>
      <c r="K1889" s="850"/>
      <c r="L1889" s="460"/>
    </row>
    <row r="1890" spans="1:12" ht="15" x14ac:dyDescent="0.4">
      <c r="A1890" s="1116" t="s">
        <v>1586</v>
      </c>
      <c r="B1890" s="144">
        <v>2021</v>
      </c>
      <c r="C1890" s="788" t="s">
        <v>75</v>
      </c>
      <c r="D1890" s="532"/>
      <c r="E1890" s="853"/>
      <c r="F1890" s="851"/>
      <c r="G1890" s="532" t="s">
        <v>11</v>
      </c>
      <c r="H1890" s="854"/>
      <c r="I1890" s="460"/>
      <c r="J1890" s="460"/>
      <c r="K1890" s="850"/>
      <c r="L1890" s="460"/>
    </row>
    <row r="1891" spans="1:12" ht="15" x14ac:dyDescent="0.4">
      <c r="A1891" s="1116" t="s">
        <v>1586</v>
      </c>
      <c r="B1891" s="144">
        <v>2021</v>
      </c>
      <c r="C1891" s="788" t="s">
        <v>76</v>
      </c>
      <c r="D1891" s="532"/>
      <c r="E1891" s="853"/>
      <c r="F1891" s="851"/>
      <c r="G1891" s="532" t="s">
        <v>11</v>
      </c>
      <c r="H1891" s="854"/>
      <c r="I1891" s="460"/>
      <c r="J1891" s="460"/>
      <c r="K1891" s="850"/>
      <c r="L1891" s="460"/>
    </row>
    <row r="1892" spans="1:12" ht="15" x14ac:dyDescent="0.4">
      <c r="A1892" s="1116" t="s">
        <v>1586</v>
      </c>
      <c r="B1892" s="144">
        <v>2021</v>
      </c>
      <c r="C1892" s="788" t="s">
        <v>77</v>
      </c>
      <c r="D1892" s="532"/>
      <c r="E1892" s="853"/>
      <c r="F1892" s="851"/>
      <c r="G1892" s="532" t="s">
        <v>11</v>
      </c>
      <c r="H1892" s="854"/>
      <c r="I1892" s="460"/>
      <c r="J1892" s="460"/>
      <c r="K1892" s="850"/>
      <c r="L1892" s="460"/>
    </row>
    <row r="1893" spans="1:12" ht="15" x14ac:dyDescent="0.4">
      <c r="A1893" s="1116" t="s">
        <v>1586</v>
      </c>
      <c r="B1893" s="144">
        <v>2021</v>
      </c>
      <c r="C1893" s="788" t="s">
        <v>78</v>
      </c>
      <c r="D1893" s="532"/>
      <c r="E1893" s="853"/>
      <c r="F1893" s="851"/>
      <c r="G1893" s="532" t="s">
        <v>11</v>
      </c>
      <c r="H1893" s="854"/>
      <c r="I1893" s="460"/>
      <c r="J1893" s="460"/>
      <c r="K1893" s="850"/>
      <c r="L1893" s="460"/>
    </row>
    <row r="1894" spans="1:12" ht="15" x14ac:dyDescent="0.4">
      <c r="A1894" s="1116" t="s">
        <v>1586</v>
      </c>
      <c r="B1894" s="144">
        <v>2021</v>
      </c>
      <c r="C1894" s="788" t="s">
        <v>79</v>
      </c>
      <c r="D1894" s="532"/>
      <c r="E1894" s="853"/>
      <c r="F1894" s="851"/>
      <c r="G1894" s="532" t="s">
        <v>11</v>
      </c>
      <c r="H1894" s="854"/>
      <c r="I1894" s="460"/>
      <c r="J1894" s="460"/>
      <c r="K1894" s="850"/>
      <c r="L1894" s="460"/>
    </row>
    <row r="1895" spans="1:12" ht="15" x14ac:dyDescent="0.4">
      <c r="A1895" s="1116" t="s">
        <v>1586</v>
      </c>
      <c r="B1895" s="144">
        <v>2021</v>
      </c>
      <c r="C1895" s="788" t="s">
        <v>80</v>
      </c>
      <c r="D1895" s="532"/>
      <c r="E1895" s="853"/>
      <c r="F1895" s="851"/>
      <c r="G1895" s="532" t="s">
        <v>11</v>
      </c>
      <c r="H1895" s="854"/>
      <c r="I1895" s="460"/>
      <c r="J1895" s="460"/>
      <c r="K1895" s="850"/>
      <c r="L1895" s="460"/>
    </row>
    <row r="1896" spans="1:12" ht="15" x14ac:dyDescent="0.4">
      <c r="A1896" s="1116" t="s">
        <v>1586</v>
      </c>
      <c r="B1896" s="144">
        <v>2021</v>
      </c>
      <c r="C1896" s="788" t="s">
        <v>82</v>
      </c>
      <c r="D1896" s="532"/>
      <c r="E1896" s="853"/>
      <c r="F1896" s="851"/>
      <c r="G1896" s="532" t="s">
        <v>11</v>
      </c>
      <c r="H1896" s="854"/>
      <c r="I1896" s="460"/>
      <c r="J1896" s="460"/>
      <c r="K1896" s="850"/>
      <c r="L1896" s="460"/>
    </row>
    <row r="1897" spans="1:12" x14ac:dyDescent="0.35">
      <c r="A1897" s="1116" t="s">
        <v>1586</v>
      </c>
      <c r="B1897" s="144">
        <v>2021</v>
      </c>
      <c r="D1897" s="845"/>
      <c r="E1897" s="845"/>
      <c r="F1897" s="845"/>
      <c r="G1897" s="845"/>
      <c r="H1897" s="846"/>
      <c r="I1897" s="845"/>
      <c r="J1897" s="845"/>
      <c r="K1897" s="845"/>
      <c r="L1897" s="847"/>
    </row>
    <row r="1898" spans="1:12" x14ac:dyDescent="0.35">
      <c r="A1898" s="1116" t="s">
        <v>1592</v>
      </c>
      <c r="B1898" s="144">
        <v>2021</v>
      </c>
      <c r="C1898" s="855" t="s">
        <v>68</v>
      </c>
      <c r="D1898" s="66"/>
      <c r="E1898" s="66"/>
      <c r="F1898" s="66"/>
      <c r="G1898" s="66" t="s">
        <v>10</v>
      </c>
      <c r="H1898" s="856">
        <v>0</v>
      </c>
      <c r="I1898" s="856"/>
      <c r="J1898" s="857"/>
      <c r="K1898" s="858"/>
      <c r="L1898" s="857"/>
    </row>
    <row r="1899" spans="1:12" x14ac:dyDescent="0.35">
      <c r="A1899" s="1116" t="s">
        <v>1592</v>
      </c>
      <c r="B1899" s="144">
        <v>2021</v>
      </c>
      <c r="C1899" s="855" t="s">
        <v>69</v>
      </c>
      <c r="D1899" s="66"/>
      <c r="E1899" s="66"/>
      <c r="F1899" s="66"/>
      <c r="G1899" s="66" t="s">
        <v>10</v>
      </c>
      <c r="H1899" s="856"/>
      <c r="I1899" s="856"/>
      <c r="J1899" s="857"/>
      <c r="K1899" s="858"/>
      <c r="L1899" s="857"/>
    </row>
    <row r="1900" spans="1:12" x14ac:dyDescent="0.35">
      <c r="A1900" s="1116" t="s">
        <v>1592</v>
      </c>
      <c r="B1900" s="144">
        <v>2021</v>
      </c>
      <c r="C1900" s="855" t="s">
        <v>70</v>
      </c>
      <c r="D1900" s="66"/>
      <c r="E1900" s="66"/>
      <c r="F1900" s="66"/>
      <c r="G1900" s="66" t="s">
        <v>10</v>
      </c>
      <c r="H1900" s="856">
        <v>0</v>
      </c>
      <c r="I1900" s="856"/>
      <c r="J1900" s="857"/>
      <c r="K1900" s="858"/>
      <c r="L1900" s="857"/>
    </row>
    <row r="1901" spans="1:12" x14ac:dyDescent="0.35">
      <c r="A1901" s="1116" t="s">
        <v>1592</v>
      </c>
      <c r="B1901" s="144">
        <v>2021</v>
      </c>
      <c r="C1901" s="855" t="s">
        <v>71</v>
      </c>
      <c r="D1901" s="66"/>
      <c r="E1901" s="66"/>
      <c r="F1901" s="66"/>
      <c r="G1901" s="66" t="s">
        <v>10</v>
      </c>
      <c r="H1901" s="856"/>
      <c r="I1901" s="856"/>
      <c r="J1901" s="857"/>
      <c r="K1901" s="858"/>
      <c r="L1901" s="857"/>
    </row>
    <row r="1902" spans="1:12" x14ac:dyDescent="0.35">
      <c r="A1902" s="1116" t="s">
        <v>1592</v>
      </c>
      <c r="B1902" s="144">
        <v>2021</v>
      </c>
      <c r="C1902" s="855" t="s">
        <v>72</v>
      </c>
      <c r="D1902" s="66"/>
      <c r="E1902" s="66"/>
      <c r="F1902" s="66"/>
      <c r="G1902" s="66" t="s">
        <v>10</v>
      </c>
      <c r="H1902" s="856"/>
      <c r="I1902" s="856"/>
      <c r="J1902" s="857"/>
      <c r="K1902" s="858"/>
      <c r="L1902" s="857"/>
    </row>
    <row r="1903" spans="1:12" x14ac:dyDescent="0.35">
      <c r="A1903" s="1116" t="s">
        <v>1592</v>
      </c>
      <c r="B1903" s="144">
        <v>2021</v>
      </c>
      <c r="C1903" s="855" t="s">
        <v>73</v>
      </c>
      <c r="D1903" s="66"/>
      <c r="E1903" s="66"/>
      <c r="F1903" s="66"/>
      <c r="G1903" s="66" t="s">
        <v>10</v>
      </c>
      <c r="H1903" s="856"/>
      <c r="I1903" s="856"/>
      <c r="J1903" s="857"/>
      <c r="K1903" s="858"/>
      <c r="L1903" s="857"/>
    </row>
    <row r="1904" spans="1:12" x14ac:dyDescent="0.35">
      <c r="A1904" s="1116" t="s">
        <v>1592</v>
      </c>
      <c r="B1904" s="144">
        <v>2021</v>
      </c>
      <c r="C1904" s="855" t="s">
        <v>74</v>
      </c>
      <c r="D1904" s="66"/>
      <c r="E1904" s="66"/>
      <c r="F1904" s="66"/>
      <c r="G1904" s="66" t="s">
        <v>10</v>
      </c>
      <c r="H1904" s="856">
        <v>0</v>
      </c>
      <c r="I1904" s="856"/>
      <c r="J1904" s="857"/>
      <c r="K1904" s="858"/>
      <c r="L1904" s="857"/>
    </row>
    <row r="1905" spans="1:12" x14ac:dyDescent="0.35">
      <c r="A1905" s="1116" t="s">
        <v>1592</v>
      </c>
      <c r="B1905" s="144">
        <v>2021</v>
      </c>
      <c r="C1905" s="855" t="s">
        <v>75</v>
      </c>
      <c r="D1905" s="66"/>
      <c r="E1905" s="66"/>
      <c r="F1905" s="66"/>
      <c r="G1905" s="66" t="s">
        <v>10</v>
      </c>
      <c r="H1905" s="856">
        <v>1200000</v>
      </c>
      <c r="I1905" s="856"/>
      <c r="J1905" s="857" t="s">
        <v>66</v>
      </c>
      <c r="K1905" s="858"/>
      <c r="L1905" s="857"/>
    </row>
    <row r="1906" spans="1:12" x14ac:dyDescent="0.35">
      <c r="A1906" s="1116" t="s">
        <v>1592</v>
      </c>
      <c r="B1906" s="144">
        <v>2021</v>
      </c>
      <c r="C1906" s="855" t="s">
        <v>76</v>
      </c>
      <c r="D1906" s="66"/>
      <c r="E1906" s="66"/>
      <c r="F1906" s="66"/>
      <c r="G1906" s="66" t="s">
        <v>10</v>
      </c>
      <c r="H1906" s="856">
        <v>0</v>
      </c>
      <c r="I1906" s="856"/>
      <c r="J1906" s="857"/>
      <c r="K1906" s="858"/>
      <c r="L1906" s="857"/>
    </row>
    <row r="1907" spans="1:12" x14ac:dyDescent="0.35">
      <c r="A1907" s="1116" t="s">
        <v>1592</v>
      </c>
      <c r="B1907" s="144">
        <v>2021</v>
      </c>
      <c r="C1907" s="855" t="s">
        <v>77</v>
      </c>
      <c r="D1907" s="66"/>
      <c r="E1907" s="66"/>
      <c r="F1907" s="859"/>
      <c r="G1907" s="66" t="s">
        <v>10</v>
      </c>
      <c r="H1907" s="856">
        <v>2337788.6666549998</v>
      </c>
      <c r="I1907" s="856">
        <v>233778.88166000001</v>
      </c>
      <c r="J1907" s="857" t="s">
        <v>66</v>
      </c>
      <c r="K1907" s="858"/>
      <c r="L1907" s="857"/>
    </row>
    <row r="1908" spans="1:12" x14ac:dyDescent="0.35">
      <c r="A1908" s="1116" t="s">
        <v>1592</v>
      </c>
      <c r="B1908" s="144">
        <v>2021</v>
      </c>
      <c r="C1908" s="855" t="s">
        <v>78</v>
      </c>
      <c r="D1908" s="66"/>
      <c r="E1908" s="860"/>
      <c r="F1908" s="859"/>
      <c r="G1908" s="66" t="s">
        <v>10</v>
      </c>
      <c r="H1908" s="856">
        <v>4491548.1881539999</v>
      </c>
      <c r="I1908" s="856">
        <v>449154.81881540001</v>
      </c>
      <c r="J1908" s="857" t="s">
        <v>66</v>
      </c>
      <c r="K1908" s="858"/>
      <c r="L1908" s="857"/>
    </row>
    <row r="1909" spans="1:12" x14ac:dyDescent="0.35">
      <c r="A1909" s="1116" t="s">
        <v>1592</v>
      </c>
      <c r="B1909" s="144">
        <v>2021</v>
      </c>
      <c r="C1909" s="855" t="s">
        <v>79</v>
      </c>
      <c r="D1909" s="66"/>
      <c r="E1909" s="860"/>
      <c r="F1909" s="859"/>
      <c r="G1909" s="66" t="s">
        <v>10</v>
      </c>
      <c r="H1909" s="856">
        <v>0</v>
      </c>
      <c r="I1909" s="856"/>
      <c r="J1909" s="857"/>
      <c r="K1909" s="858"/>
      <c r="L1909" s="857"/>
    </row>
    <row r="1910" spans="1:12" x14ac:dyDescent="0.35">
      <c r="A1910" s="1116" t="s">
        <v>1592</v>
      </c>
      <c r="B1910" s="144">
        <v>2021</v>
      </c>
      <c r="C1910" s="855" t="s">
        <v>80</v>
      </c>
      <c r="D1910" s="66"/>
      <c r="E1910" s="860"/>
      <c r="F1910" s="859"/>
      <c r="G1910" s="66" t="s">
        <v>10</v>
      </c>
      <c r="H1910" s="856">
        <v>0</v>
      </c>
      <c r="I1910" s="856"/>
      <c r="J1910" s="857"/>
      <c r="K1910" s="858"/>
      <c r="L1910" s="857"/>
    </row>
    <row r="1911" spans="1:12" x14ac:dyDescent="0.35">
      <c r="A1911" s="1116" t="s">
        <v>1592</v>
      </c>
      <c r="B1911" s="144">
        <v>2021</v>
      </c>
      <c r="C1911" s="855" t="s">
        <v>81</v>
      </c>
      <c r="D1911" s="66"/>
      <c r="E1911" s="860"/>
      <c r="F1911" s="859"/>
      <c r="G1911" s="66" t="s">
        <v>10</v>
      </c>
      <c r="H1911" s="856">
        <v>0</v>
      </c>
      <c r="I1911" s="856"/>
      <c r="J1911" s="857"/>
      <c r="K1911" s="858"/>
      <c r="L1911" s="857"/>
    </row>
    <row r="1912" spans="1:12" x14ac:dyDescent="0.35">
      <c r="A1912" s="1116" t="s">
        <v>1592</v>
      </c>
      <c r="B1912" s="144">
        <v>2021</v>
      </c>
      <c r="C1912" s="855" t="s">
        <v>68</v>
      </c>
      <c r="D1912" s="66"/>
      <c r="E1912" s="861"/>
      <c r="F1912" s="859"/>
      <c r="G1912" s="66" t="s">
        <v>11</v>
      </c>
      <c r="H1912" s="862">
        <v>0</v>
      </c>
      <c r="I1912" s="862"/>
      <c r="J1912" s="857"/>
      <c r="K1912" s="858"/>
      <c r="L1912" s="857"/>
    </row>
    <row r="1913" spans="1:12" x14ac:dyDescent="0.35">
      <c r="A1913" s="1116" t="s">
        <v>1592</v>
      </c>
      <c r="B1913" s="144">
        <v>2021</v>
      </c>
      <c r="C1913" s="855" t="s">
        <v>69</v>
      </c>
      <c r="D1913" s="66"/>
      <c r="E1913" s="861"/>
      <c r="F1913" s="859"/>
      <c r="G1913" s="66" t="s">
        <v>11</v>
      </c>
      <c r="H1913" s="862">
        <f>2341127428+3537665800</f>
        <v>5878793228</v>
      </c>
      <c r="I1913" s="862"/>
      <c r="J1913" s="857" t="s">
        <v>66</v>
      </c>
      <c r="K1913" s="858"/>
      <c r="L1913" s="857"/>
    </row>
    <row r="1914" spans="1:12" x14ac:dyDescent="0.35">
      <c r="A1914" s="1116" t="s">
        <v>1592</v>
      </c>
      <c r="B1914" s="144">
        <v>2021</v>
      </c>
      <c r="C1914" s="855" t="s">
        <v>70</v>
      </c>
      <c r="D1914" s="66"/>
      <c r="E1914" s="861"/>
      <c r="F1914" s="859"/>
      <c r="G1914" s="66" t="s">
        <v>11</v>
      </c>
      <c r="H1914" s="862">
        <v>64067012799</v>
      </c>
      <c r="I1914" s="862"/>
      <c r="J1914" s="857" t="s">
        <v>66</v>
      </c>
      <c r="K1914" s="858"/>
      <c r="L1914" s="857"/>
    </row>
    <row r="1915" spans="1:12" x14ac:dyDescent="0.35">
      <c r="A1915" s="1116" t="s">
        <v>1592</v>
      </c>
      <c r="B1915" s="144">
        <v>2021</v>
      </c>
      <c r="C1915" s="855" t="s">
        <v>71</v>
      </c>
      <c r="D1915" s="66"/>
      <c r="E1915" s="861"/>
      <c r="F1915" s="859"/>
      <c r="G1915" s="66" t="s">
        <v>11</v>
      </c>
      <c r="H1915" s="862">
        <v>228482711469</v>
      </c>
      <c r="I1915" s="862"/>
      <c r="J1915" s="857" t="s">
        <v>66</v>
      </c>
      <c r="K1915" s="858"/>
      <c r="L1915" s="857"/>
    </row>
    <row r="1916" spans="1:12" x14ac:dyDescent="0.35">
      <c r="A1916" s="1116" t="s">
        <v>1592</v>
      </c>
      <c r="B1916" s="144">
        <v>2021</v>
      </c>
      <c r="C1916" s="855" t="s">
        <v>72</v>
      </c>
      <c r="D1916" s="66"/>
      <c r="E1916" s="861"/>
      <c r="F1916" s="859"/>
      <c r="G1916" s="66" t="s">
        <v>11</v>
      </c>
      <c r="H1916" s="862">
        <v>54371967</v>
      </c>
      <c r="I1916" s="862"/>
      <c r="J1916" s="857" t="s">
        <v>66</v>
      </c>
      <c r="K1916" s="858"/>
      <c r="L1916" s="857"/>
    </row>
    <row r="1917" spans="1:12" x14ac:dyDescent="0.35">
      <c r="A1917" s="1116" t="s">
        <v>1592</v>
      </c>
      <c r="B1917" s="144">
        <v>2021</v>
      </c>
      <c r="C1917" s="855" t="s">
        <v>73</v>
      </c>
      <c r="D1917" s="66"/>
      <c r="E1917" s="861"/>
      <c r="F1917" s="859"/>
      <c r="G1917" s="66" t="s">
        <v>11</v>
      </c>
      <c r="H1917" s="862">
        <f>'[42]V. Informasi CSR_2021'!H1879+'[42]V. Informasi CSR_2021'!I1879</f>
        <v>0</v>
      </c>
      <c r="I1917" s="862"/>
      <c r="J1917" s="857" t="s">
        <v>66</v>
      </c>
      <c r="K1917" s="858"/>
      <c r="L1917" s="857"/>
    </row>
    <row r="1918" spans="1:12" x14ac:dyDescent="0.35">
      <c r="A1918" s="1116" t="s">
        <v>1592</v>
      </c>
      <c r="B1918" s="144">
        <v>2021</v>
      </c>
      <c r="C1918" s="855" t="s">
        <v>74</v>
      </c>
      <c r="D1918" s="66"/>
      <c r="E1918" s="861"/>
      <c r="F1918" s="859"/>
      <c r="G1918" s="66" t="s">
        <v>11</v>
      </c>
      <c r="H1918" s="862">
        <v>0</v>
      </c>
      <c r="I1918" s="862"/>
      <c r="J1918" s="857"/>
      <c r="K1918" s="858"/>
      <c r="L1918" s="857"/>
    </row>
    <row r="1919" spans="1:12" x14ac:dyDescent="0.35">
      <c r="A1919" s="1116" t="s">
        <v>1592</v>
      </c>
      <c r="B1919" s="144">
        <v>2021</v>
      </c>
      <c r="C1919" s="855" t="s">
        <v>75</v>
      </c>
      <c r="D1919" s="66"/>
      <c r="E1919" s="861"/>
      <c r="F1919" s="859"/>
      <c r="G1919" s="66" t="s">
        <v>11</v>
      </c>
      <c r="H1919" s="862">
        <v>0</v>
      </c>
      <c r="I1919" s="862"/>
      <c r="J1919" s="857"/>
      <c r="K1919" s="858"/>
      <c r="L1919" s="857"/>
    </row>
    <row r="1920" spans="1:12" x14ac:dyDescent="0.35">
      <c r="A1920" s="1116" t="s">
        <v>1592</v>
      </c>
      <c r="B1920" s="144">
        <v>2021</v>
      </c>
      <c r="C1920" s="855" t="s">
        <v>76</v>
      </c>
      <c r="D1920" s="66"/>
      <c r="E1920" s="861"/>
      <c r="F1920" s="859"/>
      <c r="G1920" s="66" t="s">
        <v>11</v>
      </c>
      <c r="H1920" s="862">
        <v>0</v>
      </c>
      <c r="I1920" s="862"/>
      <c r="J1920" s="857"/>
      <c r="K1920" s="858"/>
      <c r="L1920" s="857"/>
    </row>
    <row r="1921" spans="1:12" x14ac:dyDescent="0.35">
      <c r="A1921" s="1116" t="s">
        <v>1592</v>
      </c>
      <c r="B1921" s="144">
        <v>2021</v>
      </c>
      <c r="C1921" s="855" t="s">
        <v>77</v>
      </c>
      <c r="D1921" s="66"/>
      <c r="E1921" s="861"/>
      <c r="F1921" s="859"/>
      <c r="G1921" s="66" t="s">
        <v>11</v>
      </c>
      <c r="H1921" s="862">
        <v>0</v>
      </c>
      <c r="I1921" s="862"/>
      <c r="J1921" s="857"/>
      <c r="K1921" s="858"/>
      <c r="L1921" s="857"/>
    </row>
    <row r="1922" spans="1:12" x14ac:dyDescent="0.35">
      <c r="A1922" s="1116" t="s">
        <v>1592</v>
      </c>
      <c r="B1922" s="144">
        <v>2021</v>
      </c>
      <c r="C1922" s="855" t="s">
        <v>78</v>
      </c>
      <c r="D1922" s="66"/>
      <c r="E1922" s="861"/>
      <c r="F1922" s="859"/>
      <c r="G1922" s="66" t="s">
        <v>11</v>
      </c>
      <c r="H1922" s="862">
        <v>0</v>
      </c>
      <c r="I1922" s="862"/>
      <c r="J1922" s="857"/>
      <c r="K1922" s="858"/>
      <c r="L1922" s="857"/>
    </row>
    <row r="1923" spans="1:12" x14ac:dyDescent="0.35">
      <c r="A1923" s="1116" t="s">
        <v>1592</v>
      </c>
      <c r="B1923" s="144">
        <v>2021</v>
      </c>
      <c r="C1923" s="855" t="s">
        <v>79</v>
      </c>
      <c r="D1923" s="66"/>
      <c r="E1923" s="861"/>
      <c r="F1923" s="859"/>
      <c r="G1923" s="66" t="s">
        <v>11</v>
      </c>
      <c r="H1923" s="862">
        <v>0</v>
      </c>
      <c r="I1923" s="862"/>
      <c r="J1923" s="857"/>
      <c r="K1923" s="858"/>
      <c r="L1923" s="857"/>
    </row>
    <row r="1924" spans="1:12" x14ac:dyDescent="0.35">
      <c r="A1924" s="1116" t="s">
        <v>1592</v>
      </c>
      <c r="B1924" s="144">
        <v>2021</v>
      </c>
      <c r="C1924" s="855" t="s">
        <v>80</v>
      </c>
      <c r="D1924" s="66"/>
      <c r="E1924" s="861"/>
      <c r="F1924" s="859"/>
      <c r="G1924" s="66" t="s">
        <v>11</v>
      </c>
      <c r="H1924" s="862">
        <v>0</v>
      </c>
      <c r="I1924" s="862"/>
      <c r="J1924" s="857"/>
      <c r="K1924" s="858"/>
      <c r="L1924" s="857"/>
    </row>
    <row r="1925" spans="1:12" x14ac:dyDescent="0.35">
      <c r="A1925" s="1116" t="s">
        <v>1592</v>
      </c>
      <c r="B1925" s="144">
        <v>2021</v>
      </c>
      <c r="C1925" s="855" t="s">
        <v>82</v>
      </c>
      <c r="D1925" s="66"/>
      <c r="E1925" s="861"/>
      <c r="F1925" s="859"/>
      <c r="G1925" s="66" t="s">
        <v>11</v>
      </c>
      <c r="H1925" s="862">
        <v>0</v>
      </c>
      <c r="I1925" s="862"/>
      <c r="J1925" s="857"/>
      <c r="K1925" s="858"/>
      <c r="L1925" s="857"/>
    </row>
    <row r="1926" spans="1:12" x14ac:dyDescent="0.35">
      <c r="A1926" s="1116" t="s">
        <v>1592</v>
      </c>
      <c r="B1926" s="144">
        <v>2021</v>
      </c>
      <c r="D1926" s="845"/>
      <c r="E1926" s="845"/>
      <c r="F1926" s="845"/>
      <c r="G1926" s="845"/>
      <c r="H1926" s="846"/>
      <c r="I1926" s="845"/>
      <c r="J1926" s="845"/>
      <c r="K1926" s="845"/>
      <c r="L1926" s="845"/>
    </row>
    <row r="1927" spans="1:12" ht="15" x14ac:dyDescent="0.4">
      <c r="A1927" s="1116" t="s">
        <v>1600</v>
      </c>
      <c r="B1927" s="144">
        <v>2021</v>
      </c>
      <c r="C1927" s="788" t="s">
        <v>68</v>
      </c>
      <c r="D1927" s="532"/>
      <c r="E1927" s="532"/>
      <c r="F1927" s="532"/>
      <c r="G1927" s="532" t="s">
        <v>10</v>
      </c>
      <c r="H1927" s="849"/>
      <c r="I1927" s="460"/>
      <c r="J1927" s="460"/>
      <c r="K1927" s="460"/>
      <c r="L1927" s="460"/>
    </row>
    <row r="1928" spans="1:12" ht="15" x14ac:dyDescent="0.4">
      <c r="A1928" s="1116" t="s">
        <v>1600</v>
      </c>
      <c r="B1928" s="144">
        <v>2021</v>
      </c>
      <c r="C1928" s="788" t="s">
        <v>69</v>
      </c>
      <c r="D1928" s="532"/>
      <c r="E1928" s="532"/>
      <c r="F1928" s="532"/>
      <c r="G1928" s="532" t="s">
        <v>10</v>
      </c>
      <c r="H1928" s="849"/>
      <c r="I1928" s="460"/>
      <c r="J1928" s="460"/>
      <c r="K1928" s="460"/>
      <c r="L1928" s="460"/>
    </row>
    <row r="1929" spans="1:12" ht="15" x14ac:dyDescent="0.4">
      <c r="A1929" s="1116" t="s">
        <v>1600</v>
      </c>
      <c r="B1929" s="144">
        <v>2021</v>
      </c>
      <c r="C1929" s="788" t="s">
        <v>70</v>
      </c>
      <c r="D1929" s="532"/>
      <c r="E1929" s="532"/>
      <c r="F1929" s="532"/>
      <c r="G1929" s="532" t="s">
        <v>10</v>
      </c>
      <c r="H1929" s="849"/>
      <c r="I1929" s="460"/>
      <c r="J1929" s="460"/>
      <c r="K1929" s="460"/>
      <c r="L1929" s="460"/>
    </row>
    <row r="1930" spans="1:12" ht="15" x14ac:dyDescent="0.4">
      <c r="A1930" s="1116" t="s">
        <v>1600</v>
      </c>
      <c r="B1930" s="144">
        <v>2021</v>
      </c>
      <c r="C1930" s="788" t="s">
        <v>71</v>
      </c>
      <c r="D1930" s="532"/>
      <c r="E1930" s="532"/>
      <c r="F1930" s="532"/>
      <c r="G1930" s="532" t="s">
        <v>10</v>
      </c>
      <c r="H1930" s="849"/>
      <c r="I1930" s="460"/>
      <c r="J1930" s="460"/>
      <c r="K1930" s="460"/>
      <c r="L1930" s="460"/>
    </row>
    <row r="1931" spans="1:12" ht="15" x14ac:dyDescent="0.4">
      <c r="A1931" s="1116" t="s">
        <v>1600</v>
      </c>
      <c r="B1931" s="144">
        <v>2021</v>
      </c>
      <c r="C1931" s="788" t="s">
        <v>72</v>
      </c>
      <c r="D1931" s="532"/>
      <c r="E1931" s="532"/>
      <c r="F1931" s="532"/>
      <c r="G1931" s="532" t="s">
        <v>10</v>
      </c>
      <c r="H1931" s="849"/>
      <c r="I1931" s="460"/>
      <c r="J1931" s="460"/>
      <c r="K1931" s="460"/>
      <c r="L1931" s="460"/>
    </row>
    <row r="1932" spans="1:12" ht="15" x14ac:dyDescent="0.4">
      <c r="A1932" s="1116" t="s">
        <v>1600</v>
      </c>
      <c r="B1932" s="144">
        <v>2021</v>
      </c>
      <c r="C1932" s="788" t="s">
        <v>73</v>
      </c>
      <c r="D1932" s="532"/>
      <c r="E1932" s="532"/>
      <c r="F1932" s="532"/>
      <c r="G1932" s="532" t="s">
        <v>10</v>
      </c>
      <c r="H1932" s="849"/>
      <c r="I1932" s="460"/>
      <c r="J1932" s="460"/>
      <c r="K1932" s="460"/>
      <c r="L1932" s="460"/>
    </row>
    <row r="1933" spans="1:12" ht="15" x14ac:dyDescent="0.4">
      <c r="A1933" s="1116" t="s">
        <v>1600</v>
      </c>
      <c r="B1933" s="144">
        <v>2021</v>
      </c>
      <c r="C1933" s="788" t="s">
        <v>74</v>
      </c>
      <c r="D1933" s="532"/>
      <c r="E1933" s="532"/>
      <c r="F1933" s="532"/>
      <c r="G1933" s="532" t="s">
        <v>10</v>
      </c>
      <c r="H1933" s="863">
        <v>1506584</v>
      </c>
      <c r="I1933" s="460"/>
      <c r="J1933" s="460"/>
      <c r="K1933" s="460"/>
      <c r="L1933" s="460"/>
    </row>
    <row r="1934" spans="1:12" ht="15" x14ac:dyDescent="0.4">
      <c r="A1934" s="1116" t="s">
        <v>1600</v>
      </c>
      <c r="B1934" s="144">
        <v>2021</v>
      </c>
      <c r="C1934" s="788" t="s">
        <v>75</v>
      </c>
      <c r="D1934" s="532"/>
      <c r="E1934" s="532"/>
      <c r="F1934" s="532"/>
      <c r="G1934" s="532" t="s">
        <v>10</v>
      </c>
      <c r="H1934" s="863"/>
      <c r="I1934" s="460"/>
      <c r="J1934" s="460"/>
      <c r="K1934" s="460"/>
      <c r="L1934" s="460"/>
    </row>
    <row r="1935" spans="1:12" ht="15" x14ac:dyDescent="0.4">
      <c r="A1935" s="1116" t="s">
        <v>1600</v>
      </c>
      <c r="B1935" s="144">
        <v>2021</v>
      </c>
      <c r="C1935" s="788" t="s">
        <v>76</v>
      </c>
      <c r="D1935" s="532"/>
      <c r="E1935" s="532"/>
      <c r="F1935" s="532"/>
      <c r="G1935" s="532" t="s">
        <v>10</v>
      </c>
      <c r="H1935" s="863"/>
      <c r="I1935" s="460"/>
      <c r="J1935" s="460"/>
      <c r="K1935" s="460"/>
      <c r="L1935" s="460"/>
    </row>
    <row r="1936" spans="1:12" ht="15" x14ac:dyDescent="0.4">
      <c r="A1936" s="1116" t="s">
        <v>1600</v>
      </c>
      <c r="B1936" s="144">
        <v>2021</v>
      </c>
      <c r="C1936" s="788" t="s">
        <v>77</v>
      </c>
      <c r="D1936" s="532"/>
      <c r="E1936" s="532"/>
      <c r="F1936" s="851"/>
      <c r="G1936" s="532" t="s">
        <v>10</v>
      </c>
      <c r="H1936" s="863">
        <v>23217753.949999999</v>
      </c>
      <c r="I1936" s="460"/>
      <c r="J1936" s="460"/>
      <c r="K1936" s="460"/>
      <c r="L1936" s="460"/>
    </row>
    <row r="1937" spans="1:12" ht="15" x14ac:dyDescent="0.4">
      <c r="A1937" s="1116" t="s">
        <v>1600</v>
      </c>
      <c r="B1937" s="144">
        <v>2021</v>
      </c>
      <c r="C1937" s="788" t="s">
        <v>78</v>
      </c>
      <c r="D1937" s="532"/>
      <c r="E1937" s="852"/>
      <c r="F1937" s="851"/>
      <c r="G1937" s="532" t="s">
        <v>10</v>
      </c>
      <c r="H1937" s="863">
        <v>6920813.3899999997</v>
      </c>
      <c r="I1937" s="460"/>
      <c r="J1937" s="460"/>
      <c r="K1937" s="460"/>
      <c r="L1937" s="460"/>
    </row>
    <row r="1938" spans="1:12" ht="15" x14ac:dyDescent="0.4">
      <c r="A1938" s="1116" t="s">
        <v>1600</v>
      </c>
      <c r="B1938" s="144">
        <v>2021</v>
      </c>
      <c r="C1938" s="788" t="s">
        <v>79</v>
      </c>
      <c r="D1938" s="532"/>
      <c r="E1938" s="852"/>
      <c r="F1938" s="851"/>
      <c r="G1938" s="532" t="s">
        <v>10</v>
      </c>
      <c r="H1938" s="863">
        <v>3164447</v>
      </c>
      <c r="I1938" s="460"/>
      <c r="J1938" s="460"/>
      <c r="K1938" s="460"/>
      <c r="L1938" s="460"/>
    </row>
    <row r="1939" spans="1:12" ht="15" x14ac:dyDescent="0.4">
      <c r="A1939" s="1116" t="s">
        <v>1600</v>
      </c>
      <c r="B1939" s="144">
        <v>2021</v>
      </c>
      <c r="C1939" s="788" t="s">
        <v>80</v>
      </c>
      <c r="D1939" s="532"/>
      <c r="E1939" s="852"/>
      <c r="F1939" s="851"/>
      <c r="G1939" s="532" t="s">
        <v>10</v>
      </c>
      <c r="H1939" s="863">
        <v>-3885511.1</v>
      </c>
      <c r="I1939" s="460"/>
      <c r="J1939" s="460"/>
      <c r="K1939" s="460"/>
      <c r="L1939" s="460"/>
    </row>
    <row r="1940" spans="1:12" ht="15" x14ac:dyDescent="0.4">
      <c r="A1940" s="1116" t="s">
        <v>1600</v>
      </c>
      <c r="B1940" s="144">
        <v>2021</v>
      </c>
      <c r="C1940" s="788" t="s">
        <v>81</v>
      </c>
      <c r="D1940" s="532"/>
      <c r="E1940" s="852"/>
      <c r="F1940" s="851"/>
      <c r="G1940" s="532" t="s">
        <v>10</v>
      </c>
      <c r="H1940" s="863"/>
      <c r="I1940" s="460"/>
      <c r="J1940" s="460"/>
      <c r="K1940" s="460"/>
      <c r="L1940" s="460"/>
    </row>
    <row r="1941" spans="1:12" ht="15" x14ac:dyDescent="0.4">
      <c r="A1941" s="1116" t="s">
        <v>1600</v>
      </c>
      <c r="B1941" s="144">
        <v>2021</v>
      </c>
      <c r="C1941" s="788" t="s">
        <v>1827</v>
      </c>
      <c r="D1941" s="532"/>
      <c r="E1941" s="864"/>
      <c r="F1941" s="851"/>
      <c r="G1941" s="532" t="s">
        <v>10</v>
      </c>
      <c r="H1941" s="865">
        <v>119972</v>
      </c>
      <c r="I1941" s="460"/>
      <c r="J1941" s="460"/>
      <c r="K1941" s="460"/>
      <c r="L1941" s="460" t="s">
        <v>1828</v>
      </c>
    </row>
    <row r="1942" spans="1:12" ht="15" x14ac:dyDescent="0.4">
      <c r="A1942" s="1116" t="s">
        <v>1600</v>
      </c>
      <c r="B1942" s="144">
        <v>2021</v>
      </c>
      <c r="C1942" s="788" t="s">
        <v>68</v>
      </c>
      <c r="D1942" s="532"/>
      <c r="E1942" s="864"/>
      <c r="F1942" s="851"/>
      <c r="G1942" s="532" t="s">
        <v>11</v>
      </c>
      <c r="H1942" s="866"/>
      <c r="I1942" s="460"/>
      <c r="J1942" s="460"/>
      <c r="K1942" s="460"/>
      <c r="L1942" s="460"/>
    </row>
    <row r="1943" spans="1:12" ht="15" x14ac:dyDescent="0.4">
      <c r="A1943" s="1116" t="s">
        <v>1600</v>
      </c>
      <c r="B1943" s="144">
        <v>2021</v>
      </c>
      <c r="C1943" s="788" t="s">
        <v>69</v>
      </c>
      <c r="D1943" s="532"/>
      <c r="E1943" s="864"/>
      <c r="F1943" s="851"/>
      <c r="G1943" s="532" t="s">
        <v>11</v>
      </c>
      <c r="H1943" s="866"/>
      <c r="I1943" s="460"/>
      <c r="J1943" s="460"/>
      <c r="K1943" s="460"/>
      <c r="L1943" s="460"/>
    </row>
    <row r="1944" spans="1:12" ht="15" x14ac:dyDescent="0.4">
      <c r="A1944" s="1116" t="s">
        <v>1600</v>
      </c>
      <c r="B1944" s="144">
        <v>2021</v>
      </c>
      <c r="C1944" s="788" t="s">
        <v>70</v>
      </c>
      <c r="D1944" s="532"/>
      <c r="E1944" s="864"/>
      <c r="F1944" s="851"/>
      <c r="G1944" s="532" t="s">
        <v>11</v>
      </c>
      <c r="H1944" s="866">
        <v>219991641010</v>
      </c>
      <c r="I1944" s="460"/>
      <c r="J1944" s="460"/>
      <c r="K1944" s="460"/>
      <c r="L1944" s="460"/>
    </row>
    <row r="1945" spans="1:12" ht="15" x14ac:dyDescent="0.4">
      <c r="A1945" s="1116" t="s">
        <v>1600</v>
      </c>
      <c r="B1945" s="144">
        <v>2021</v>
      </c>
      <c r="C1945" s="788" t="s">
        <v>71</v>
      </c>
      <c r="D1945" s="532"/>
      <c r="E1945" s="864"/>
      <c r="F1945" s="851"/>
      <c r="G1945" s="532" t="s">
        <v>11</v>
      </c>
      <c r="H1945" s="866">
        <v>209631017545</v>
      </c>
      <c r="I1945" s="460"/>
      <c r="J1945" s="460"/>
      <c r="K1945" s="460"/>
      <c r="L1945" s="460"/>
    </row>
    <row r="1946" spans="1:12" ht="15" x14ac:dyDescent="0.4">
      <c r="A1946" s="1116" t="s">
        <v>1600</v>
      </c>
      <c r="B1946" s="144">
        <v>2021</v>
      </c>
      <c r="C1946" s="788" t="s">
        <v>72</v>
      </c>
      <c r="D1946" s="532"/>
      <c r="E1946" s="864"/>
      <c r="F1946" s="851"/>
      <c r="G1946" s="532" t="s">
        <v>11</v>
      </c>
      <c r="H1946" s="866"/>
      <c r="I1946" s="460"/>
      <c r="J1946" s="460"/>
      <c r="K1946" s="460"/>
      <c r="L1946" s="460"/>
    </row>
    <row r="1947" spans="1:12" ht="15" x14ac:dyDescent="0.4">
      <c r="A1947" s="1116" t="s">
        <v>1600</v>
      </c>
      <c r="B1947" s="144">
        <v>2021</v>
      </c>
      <c r="C1947" s="788" t="s">
        <v>73</v>
      </c>
      <c r="D1947" s="532"/>
      <c r="E1947" s="864"/>
      <c r="F1947" s="851"/>
      <c r="G1947" s="532" t="s">
        <v>11</v>
      </c>
      <c r="H1947" s="866"/>
      <c r="I1947" s="460" t="s">
        <v>86</v>
      </c>
      <c r="J1947" s="867">
        <v>2624539800</v>
      </c>
      <c r="K1947" s="460"/>
      <c r="L1947" s="460"/>
    </row>
    <row r="1948" spans="1:12" ht="15" x14ac:dyDescent="0.4">
      <c r="A1948" s="1116" t="s">
        <v>1600</v>
      </c>
      <c r="B1948" s="144">
        <v>2021</v>
      </c>
      <c r="C1948" s="788" t="s">
        <v>74</v>
      </c>
      <c r="D1948" s="532"/>
      <c r="E1948" s="864"/>
      <c r="F1948" s="851"/>
      <c r="G1948" s="532" t="s">
        <v>11</v>
      </c>
      <c r="H1948" s="866"/>
      <c r="I1948" s="460"/>
      <c r="J1948" s="460"/>
      <c r="K1948" s="460"/>
      <c r="L1948" s="460"/>
    </row>
    <row r="1949" spans="1:12" ht="15" x14ac:dyDescent="0.4">
      <c r="A1949" s="1116" t="s">
        <v>1600</v>
      </c>
      <c r="B1949" s="144">
        <v>2021</v>
      </c>
      <c r="C1949" s="788" t="s">
        <v>75</v>
      </c>
      <c r="D1949" s="532"/>
      <c r="E1949" s="864"/>
      <c r="F1949" s="851"/>
      <c r="G1949" s="532" t="s">
        <v>11</v>
      </c>
      <c r="H1949" s="866"/>
      <c r="I1949" s="460"/>
      <c r="J1949" s="460"/>
      <c r="K1949" s="460"/>
      <c r="L1949" s="460"/>
    </row>
    <row r="1950" spans="1:12" ht="15" x14ac:dyDescent="0.4">
      <c r="A1950" s="1116" t="s">
        <v>1600</v>
      </c>
      <c r="B1950" s="144">
        <v>2021</v>
      </c>
      <c r="C1950" s="788" t="s">
        <v>76</v>
      </c>
      <c r="D1950" s="532"/>
      <c r="E1950" s="864"/>
      <c r="F1950" s="851"/>
      <c r="G1950" s="532" t="s">
        <v>11</v>
      </c>
      <c r="H1950" s="866"/>
      <c r="I1950" s="460"/>
      <c r="J1950" s="460"/>
      <c r="K1950" s="460"/>
      <c r="L1950" s="460"/>
    </row>
    <row r="1951" spans="1:12" ht="15" x14ac:dyDescent="0.4">
      <c r="A1951" s="1116" t="s">
        <v>1600</v>
      </c>
      <c r="B1951" s="144">
        <v>2021</v>
      </c>
      <c r="C1951" s="788" t="s">
        <v>77</v>
      </c>
      <c r="D1951" s="532"/>
      <c r="E1951" s="864"/>
      <c r="F1951" s="851"/>
      <c r="G1951" s="532" t="s">
        <v>11</v>
      </c>
      <c r="H1951" s="866"/>
      <c r="I1951" s="460"/>
      <c r="J1951" s="460"/>
      <c r="K1951" s="460"/>
      <c r="L1951" s="460"/>
    </row>
    <row r="1952" spans="1:12" ht="15" x14ac:dyDescent="0.4">
      <c r="A1952" s="1116" t="s">
        <v>1600</v>
      </c>
      <c r="B1952" s="144">
        <v>2021</v>
      </c>
      <c r="C1952" s="788" t="s">
        <v>78</v>
      </c>
      <c r="D1952" s="532"/>
      <c r="E1952" s="864"/>
      <c r="F1952" s="851"/>
      <c r="G1952" s="532" t="s">
        <v>11</v>
      </c>
      <c r="H1952" s="866"/>
      <c r="I1952" s="460"/>
      <c r="J1952" s="460"/>
      <c r="K1952" s="460"/>
      <c r="L1952" s="460"/>
    </row>
    <row r="1953" spans="1:12" ht="15" x14ac:dyDescent="0.4">
      <c r="A1953" s="1116" t="s">
        <v>1600</v>
      </c>
      <c r="B1953" s="144">
        <v>2021</v>
      </c>
      <c r="C1953" s="788" t="s">
        <v>79</v>
      </c>
      <c r="D1953" s="532"/>
      <c r="E1953" s="864"/>
      <c r="F1953" s="851"/>
      <c r="G1953" s="532" t="s">
        <v>11</v>
      </c>
      <c r="H1953" s="866"/>
      <c r="I1953" s="460"/>
      <c r="J1953" s="460"/>
      <c r="K1953" s="460"/>
      <c r="L1953" s="460"/>
    </row>
    <row r="1954" spans="1:12" ht="15" x14ac:dyDescent="0.4">
      <c r="A1954" s="1116" t="s">
        <v>1600</v>
      </c>
      <c r="B1954" s="144">
        <v>2021</v>
      </c>
      <c r="C1954" s="788" t="s">
        <v>80</v>
      </c>
      <c r="D1954" s="532"/>
      <c r="E1954" s="864"/>
      <c r="F1954" s="851"/>
      <c r="G1954" s="532" t="s">
        <v>11</v>
      </c>
      <c r="H1954" s="866"/>
      <c r="I1954" s="460"/>
      <c r="J1954" s="460"/>
      <c r="K1954" s="460"/>
      <c r="L1954" s="460"/>
    </row>
    <row r="1955" spans="1:12" ht="15" x14ac:dyDescent="0.4">
      <c r="A1955" s="1116" t="s">
        <v>1600</v>
      </c>
      <c r="B1955" s="144">
        <v>2021</v>
      </c>
      <c r="C1955" s="788" t="s">
        <v>82</v>
      </c>
      <c r="D1955" s="532"/>
      <c r="E1955" s="864"/>
      <c r="F1955" s="851"/>
      <c r="G1955" s="532" t="s">
        <v>11</v>
      </c>
      <c r="H1955" s="866"/>
      <c r="I1955" s="460"/>
      <c r="J1955" s="460"/>
      <c r="K1955" s="460"/>
      <c r="L1955" s="460"/>
    </row>
    <row r="1956" spans="1:12" x14ac:dyDescent="0.35">
      <c r="A1956" s="1116" t="s">
        <v>1600</v>
      </c>
      <c r="B1956" s="144">
        <v>2021</v>
      </c>
    </row>
    <row r="1957" spans="1:12" ht="15" x14ac:dyDescent="0.4">
      <c r="A1957" s="1081" t="s">
        <v>2337</v>
      </c>
      <c r="B1957" s="144">
        <v>2021</v>
      </c>
      <c r="C1957" s="1031" t="s">
        <v>68</v>
      </c>
      <c r="D1957" s="49"/>
      <c r="E1957" s="49"/>
      <c r="F1957" s="49"/>
      <c r="G1957" s="1079" t="s">
        <v>10</v>
      </c>
      <c r="H1957" s="1080">
        <v>17861074</v>
      </c>
      <c r="I1957" s="49"/>
      <c r="J1957" s="49"/>
      <c r="K1957" s="49"/>
      <c r="L1957" s="49"/>
    </row>
    <row r="1958" spans="1:12" ht="15" x14ac:dyDescent="0.4">
      <c r="A1958" s="1081" t="s">
        <v>2337</v>
      </c>
      <c r="B1958" s="144">
        <v>2021</v>
      </c>
      <c r="C1958" s="788" t="s">
        <v>69</v>
      </c>
      <c r="D1958" s="49"/>
      <c r="E1958" s="49"/>
      <c r="F1958" s="49"/>
      <c r="G1958" s="1079" t="s">
        <v>11</v>
      </c>
      <c r="H1958" s="1080">
        <v>152328307610</v>
      </c>
      <c r="I1958" s="49"/>
      <c r="J1958" s="49"/>
      <c r="K1958" s="49"/>
      <c r="L1958" s="49"/>
    </row>
    <row r="1959" spans="1:12" ht="15" x14ac:dyDescent="0.4">
      <c r="A1959" s="1081" t="s">
        <v>2337</v>
      </c>
      <c r="B1959" s="144">
        <v>2021</v>
      </c>
      <c r="C1959" s="788" t="s">
        <v>70</v>
      </c>
      <c r="D1959" s="49"/>
      <c r="E1959" s="49"/>
      <c r="F1959" s="49"/>
      <c r="G1959" s="1079" t="s">
        <v>11</v>
      </c>
      <c r="H1959" s="1080">
        <v>63225471071</v>
      </c>
      <c r="I1959" s="49"/>
      <c r="J1959" s="49"/>
      <c r="K1959" s="49"/>
      <c r="L1959" s="49"/>
    </row>
    <row r="1960" spans="1:12" ht="15" x14ac:dyDescent="0.4">
      <c r="A1960" s="1081" t="s">
        <v>2337</v>
      </c>
      <c r="B1960" s="144">
        <v>2021</v>
      </c>
      <c r="C1960" s="788" t="s">
        <v>71</v>
      </c>
      <c r="D1960" s="49"/>
      <c r="E1960" s="49"/>
      <c r="F1960" s="49"/>
      <c r="G1960" s="1079" t="s">
        <v>11</v>
      </c>
      <c r="H1960" s="1080">
        <v>53804593806</v>
      </c>
      <c r="I1960" s="49"/>
      <c r="J1960" s="49"/>
      <c r="K1960" s="49"/>
      <c r="L1960" s="49"/>
    </row>
    <row r="1961" spans="1:12" ht="15" x14ac:dyDescent="0.4">
      <c r="A1961" s="1081" t="s">
        <v>2337</v>
      </c>
      <c r="B1961" s="144">
        <v>2021</v>
      </c>
      <c r="C1961" s="788" t="s">
        <v>72</v>
      </c>
      <c r="D1961" s="49"/>
      <c r="E1961" s="49"/>
      <c r="F1961" s="49"/>
      <c r="G1961" s="1079" t="s">
        <v>11</v>
      </c>
      <c r="H1961" s="1080">
        <v>726780961</v>
      </c>
      <c r="I1961" s="49"/>
      <c r="J1961" s="49"/>
      <c r="K1961" s="49"/>
      <c r="L1961" s="49"/>
    </row>
    <row r="1962" spans="1:12" ht="15" x14ac:dyDescent="0.4">
      <c r="A1962" s="1081" t="s">
        <v>2337</v>
      </c>
      <c r="B1962" s="144">
        <v>2021</v>
      </c>
      <c r="C1962" s="788" t="s">
        <v>73</v>
      </c>
      <c r="D1962" s="49"/>
      <c r="E1962" s="49"/>
      <c r="F1962" s="49"/>
      <c r="G1962" s="1079" t="s">
        <v>11</v>
      </c>
      <c r="H1962" s="1080">
        <v>5242534636</v>
      </c>
      <c r="I1962" s="1079" t="s">
        <v>86</v>
      </c>
      <c r="J1962" s="49"/>
      <c r="K1962" s="49"/>
      <c r="L1962" s="49"/>
    </row>
    <row r="1963" spans="1:12" ht="15" x14ac:dyDescent="0.4">
      <c r="A1963" s="1081" t="s">
        <v>2337</v>
      </c>
      <c r="B1963" s="144">
        <v>2021</v>
      </c>
      <c r="C1963" s="788" t="s">
        <v>74</v>
      </c>
      <c r="D1963" s="49"/>
      <c r="E1963" s="49"/>
      <c r="F1963" s="49"/>
      <c r="G1963" s="1079" t="s">
        <v>10</v>
      </c>
      <c r="H1963" s="1080">
        <v>1692524</v>
      </c>
      <c r="I1963" s="1079"/>
      <c r="J1963" s="49"/>
      <c r="K1963" s="49"/>
      <c r="L1963" s="49"/>
    </row>
    <row r="1964" spans="1:12" ht="15" x14ac:dyDescent="0.4">
      <c r="A1964" s="1081" t="s">
        <v>2337</v>
      </c>
      <c r="B1964" s="144">
        <v>2021</v>
      </c>
      <c r="C1964" s="788" t="s">
        <v>75</v>
      </c>
      <c r="D1964" s="49"/>
      <c r="E1964" s="49"/>
      <c r="F1964" s="49"/>
      <c r="G1964" s="1079" t="s">
        <v>10</v>
      </c>
      <c r="H1964" s="1080"/>
      <c r="I1964" s="1079"/>
      <c r="J1964" s="49"/>
      <c r="K1964" s="49"/>
      <c r="L1964" s="49"/>
    </row>
    <row r="1965" spans="1:12" ht="15" x14ac:dyDescent="0.4">
      <c r="A1965" s="1081" t="s">
        <v>2337</v>
      </c>
      <c r="B1965" s="144">
        <v>2021</v>
      </c>
      <c r="C1965" s="788" t="s">
        <v>76</v>
      </c>
      <c r="D1965" s="49"/>
      <c r="E1965" s="49"/>
      <c r="F1965" s="49"/>
      <c r="G1965" s="1079" t="s">
        <v>10</v>
      </c>
      <c r="H1965" s="1080"/>
      <c r="I1965" s="1079"/>
      <c r="J1965" s="49"/>
      <c r="K1965" s="49"/>
      <c r="L1965" s="49"/>
    </row>
    <row r="1966" spans="1:12" ht="15" x14ac:dyDescent="0.4">
      <c r="A1966" s="1081" t="s">
        <v>2337</v>
      </c>
      <c r="B1966" s="144">
        <v>2021</v>
      </c>
      <c r="C1966" s="788" t="s">
        <v>77</v>
      </c>
      <c r="D1966" s="49"/>
      <c r="E1966" s="49"/>
      <c r="F1966" s="49"/>
      <c r="G1966" s="1079" t="s">
        <v>10</v>
      </c>
      <c r="H1966" s="1080">
        <v>41488517</v>
      </c>
      <c r="I1966" s="1079" t="s">
        <v>86</v>
      </c>
      <c r="J1966" s="49"/>
      <c r="K1966" s="49"/>
      <c r="L1966" s="49"/>
    </row>
    <row r="1967" spans="1:12" ht="15" x14ac:dyDescent="0.4">
      <c r="A1967" s="1081" t="s">
        <v>2337</v>
      </c>
      <c r="B1967" s="144">
        <v>2021</v>
      </c>
      <c r="C1967" s="788" t="s">
        <v>78</v>
      </c>
      <c r="D1967" s="49"/>
      <c r="E1967" s="49"/>
      <c r="F1967" s="49"/>
      <c r="G1967" s="1079" t="s">
        <v>10</v>
      </c>
      <c r="H1967" s="1080">
        <v>67075765</v>
      </c>
      <c r="I1967" s="1079" t="s">
        <v>66</v>
      </c>
      <c r="J1967" s="49"/>
      <c r="K1967" s="49"/>
      <c r="L1967" s="49"/>
    </row>
    <row r="1968" spans="1:12" ht="15" x14ac:dyDescent="0.4">
      <c r="A1968" s="1081" t="s">
        <v>2337</v>
      </c>
      <c r="B1968" s="144">
        <v>2021</v>
      </c>
      <c r="C1968" s="788" t="s">
        <v>79</v>
      </c>
      <c r="D1968" s="49"/>
      <c r="E1968" s="49"/>
      <c r="F1968" s="49"/>
      <c r="G1968" s="1079" t="s">
        <v>10</v>
      </c>
      <c r="H1968" s="1080">
        <v>1192197</v>
      </c>
      <c r="I1968" s="49"/>
      <c r="J1968" s="49"/>
      <c r="K1968" s="49"/>
      <c r="L1968" s="49"/>
    </row>
    <row r="1969" spans="1:12" ht="15" x14ac:dyDescent="0.4">
      <c r="A1969" s="1081" t="s">
        <v>2337</v>
      </c>
      <c r="B1969" s="144">
        <v>2021</v>
      </c>
      <c r="C1969" s="788" t="s">
        <v>80</v>
      </c>
      <c r="D1969" s="49"/>
      <c r="E1969" s="49"/>
      <c r="F1969" s="49"/>
      <c r="G1969" s="1079" t="s">
        <v>10</v>
      </c>
      <c r="H1969" s="1080">
        <v>1584608</v>
      </c>
      <c r="I1969" s="49"/>
      <c r="J1969" s="49"/>
      <c r="K1969" s="49"/>
      <c r="L1969" s="49"/>
    </row>
    <row r="1970" spans="1:12" ht="15" x14ac:dyDescent="0.4">
      <c r="A1970" s="1081" t="s">
        <v>2337</v>
      </c>
      <c r="B1970" s="144">
        <v>2021</v>
      </c>
      <c r="C1970" s="788" t="s">
        <v>81</v>
      </c>
      <c r="D1970" s="49"/>
      <c r="E1970" s="49"/>
      <c r="F1970" s="49"/>
      <c r="G1970" s="1079" t="s">
        <v>10</v>
      </c>
      <c r="H1970" s="1080">
        <v>3387133</v>
      </c>
      <c r="I1970" s="49"/>
      <c r="J1970" s="49"/>
      <c r="K1970" s="49"/>
      <c r="L1970" s="49"/>
    </row>
  </sheetData>
  <dataValidations count="8">
    <dataValidation type="list" allowBlank="1" showInputMessage="1" showErrorMessage="1" sqref="I436:I492 I118:I146 H618:H619 D2:E1109 I1013 I1071 I1100 D1115:E1115 I1129 I1187 I1216 D1121:E1235 E1236 I1236 I1535 I1680 I1709 D1237:E1810 D1812:E1839 I1812:I1830 I1832:I1839 D1841:E1867 D1869:E1896 D1898:E1925 D1927:E1955" xr:uid="{00000000-0002-0000-0300-000000000000}">
      <formula1>Simple_options_list</formula1>
    </dataValidation>
    <dataValidation type="list" showInputMessage="1" showErrorMessage="1" sqref="F60:F62 F89:F91 F1013 F1071 F1129 F1187 F1216 F1535 F1709" xr:uid="{00000000-0002-0000-0300-000001000000}">
      <formula1>Projectname</formula1>
    </dataValidation>
    <dataValidation type="textLength" allowBlank="1" showInputMessage="1" showErrorMessage="1" sqref="M28:M39 C1:M1 M788:M789 M115:M117 M86:M88 A956:A984 M670:M704 M736:M756 M776:M785 A1:A30 A60:A88" xr:uid="{00000000-0002-0000-0300-000002000000}">
      <formula1>9999999</formula1>
      <formula2>99999999</formula2>
    </dataValidation>
    <dataValidation allowBlank="1" showErrorMessage="1" sqref="C2:C1012 C1014:C1070 C1072:C1128 C1130:C1186 C1188:C1215 C1217:C1534 C1536:C1708 C1710:C1810 C1812:C1839 C1841:C1867 C1869:C1896 C1898:C1925 C1927:C1955 C1957:C1970" xr:uid="{00000000-0002-0000-0300-000003000000}"/>
    <dataValidation type="list" allowBlank="1" showInputMessage="1" showErrorMessage="1" errorTitle="Invalid unit used" error="Select between Barrels, Sm3, Tonnes, ounces (oz), or carats._x000a__x000a_If original information is in other units, please convert the number into standard units, and include original info in comment section." promptTitle="Please specify measuring unit" prompt="Select between Barrels, Sm3, Tonnes, ounces (oz), or carats from the drop-down menu" sqref="K783 K1013 K1071 K1100 K1129 K1187 K1216 K1535 K1680 K1709" xr:uid="{00000000-0002-0000-0300-000004000000}">
      <formula1>"&lt;Select unit&gt;,Sm3,Sm3 o.e.,Barrels,Tonnes,oz,carats,Scf"</formula1>
    </dataValidation>
    <dataValidation type="decimal" operator="notBetween" allowBlank="1" showInputMessage="1" showErrorMessage="1" errorTitle="Number" error="Please only input numbers in this cell" promptTitle="In-kind volume" prompt="Please input the in-kind volume for the revenue stream if applicable." sqref="J783 J1013 J1071 J1100 J1129 J1187 J1216 J1535 J1680 J1709" xr:uid="{00000000-0002-0000-0300-000005000000}">
      <formula1>0.1</formula1>
      <formula2>0.2</formula2>
    </dataValidation>
    <dataValidation type="decimal" operator="notBetween" allowBlank="1" showInputMessage="1" showErrorMessage="1" errorTitle="Number" error="Please only input numbers in this cell" promptTitle="Revenue value" prompt="Please input the total figure of the reconciled revenue stream, as disclosed by government._x000a_" sqref="H1013 H1071 H1129 H1187 H1216 H1535 H1680 H1709" xr:uid="{00000000-0002-0000-0300-000006000000}">
      <formula1>0.1</formula1>
      <formula2>0.2</formula2>
    </dataValidation>
    <dataValidation type="list" showInputMessage="1" showErrorMessage="1" promptTitle="Name of revenue stream" prompt="Please input the name of the revenue streams here._x000a__x000a_Only include revenue paid on behalf of companies. Do NOT include personal income taxes, PAYE, or other revenues paid on behalf of individuals. These may be included under the Additional information below" sqref="C1013 C1071 C1129 C1187 C1216 C1535 C1709" xr:uid="{00000000-0002-0000-0300-000007000000}">
      <formula1>Revenue_stream_list</formula1>
    </dataValidation>
  </dataValidations>
  <pageMargins left="0.7" right="0.7" top="0.75" bottom="0.75" header="0.3" footer="0.3"/>
  <pageSetup paperSize="9" orientation="portrait" r:id="rId1"/>
  <legacyDrawing r:id="rId2"/>
  <tableParts count="1">
    <tablePart r:id="rId3"/>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906"/>
  <sheetViews>
    <sheetView showGridLines="0" view="pageBreakPreview" topLeftCell="A12" zoomScale="60" zoomScaleNormal="70" zoomScalePageLayoutView="70" workbookViewId="0">
      <selection activeCell="C14" sqref="C14:C17"/>
    </sheetView>
  </sheetViews>
  <sheetFormatPr defaultColWidth="9.1796875" defaultRowHeight="14" x14ac:dyDescent="0.35"/>
  <cols>
    <col min="1" max="1" width="30.453125" style="11" customWidth="1"/>
    <col min="2" max="2" width="13.453125" style="11" customWidth="1"/>
    <col min="3" max="3" width="72.26953125" style="11" customWidth="1"/>
    <col min="4" max="4" width="59.26953125" style="11" customWidth="1"/>
    <col min="5" max="5" width="30.81640625" style="11" customWidth="1"/>
    <col min="6" max="6" width="21.26953125" style="11" customWidth="1"/>
    <col min="7" max="7" width="30.1796875" style="11" customWidth="1"/>
    <col min="8" max="8" width="18.54296875" style="11" customWidth="1"/>
    <col min="9" max="9" width="28.7265625" style="11" customWidth="1"/>
    <col min="10" max="10" width="9.1796875" style="11"/>
    <col min="11" max="11" width="9.1796875" style="11" customWidth="1"/>
    <col min="12" max="16384" width="9.1796875" style="11"/>
  </cols>
  <sheetData>
    <row r="1" spans="1:9" s="22" customFormat="1" ht="28" x14ac:dyDescent="0.35">
      <c r="A1" s="9" t="s">
        <v>53</v>
      </c>
      <c r="B1" s="9" t="s">
        <v>37</v>
      </c>
      <c r="C1" s="16" t="s">
        <v>12</v>
      </c>
      <c r="D1" s="17" t="s">
        <v>48</v>
      </c>
      <c r="E1" s="18" t="s">
        <v>47</v>
      </c>
      <c r="F1" s="19" t="s">
        <v>49</v>
      </c>
      <c r="G1" s="20" t="s">
        <v>50</v>
      </c>
      <c r="H1" s="21" t="s">
        <v>51</v>
      </c>
      <c r="I1" s="21" t="s">
        <v>52</v>
      </c>
    </row>
    <row r="2" spans="1:9" ht="41.25" customHeight="1" x14ac:dyDescent="0.35">
      <c r="A2" s="719" t="s">
        <v>96</v>
      </c>
      <c r="B2" s="571">
        <v>2021</v>
      </c>
      <c r="C2" s="37" t="s">
        <v>27</v>
      </c>
      <c r="D2" s="466" t="s">
        <v>117</v>
      </c>
      <c r="E2" s="51" t="s">
        <v>122</v>
      </c>
      <c r="F2" s="37" t="s">
        <v>125</v>
      </c>
      <c r="G2" s="467" t="s">
        <v>129</v>
      </c>
      <c r="H2" s="77">
        <v>12040000</v>
      </c>
      <c r="I2" s="73"/>
    </row>
    <row r="3" spans="1:9" ht="39.75" customHeight="1" x14ac:dyDescent="0.35">
      <c r="A3" s="719" t="s">
        <v>96</v>
      </c>
      <c r="B3" s="571">
        <v>2021</v>
      </c>
      <c r="C3" s="37" t="s">
        <v>28</v>
      </c>
      <c r="D3" s="466" t="s">
        <v>118</v>
      </c>
      <c r="E3" s="29"/>
      <c r="F3" s="572"/>
      <c r="G3" s="467"/>
      <c r="H3" s="77"/>
      <c r="I3" s="73"/>
    </row>
    <row r="4" spans="1:9" ht="45" customHeight="1" x14ac:dyDescent="0.35">
      <c r="A4" s="719" t="s">
        <v>96</v>
      </c>
      <c r="B4" s="571">
        <v>2021</v>
      </c>
      <c r="C4" s="37" t="s">
        <v>29</v>
      </c>
      <c r="D4" s="466" t="s">
        <v>119</v>
      </c>
      <c r="E4" s="29" t="s">
        <v>123</v>
      </c>
      <c r="F4" s="572" t="s">
        <v>126</v>
      </c>
      <c r="G4" s="467" t="s">
        <v>130</v>
      </c>
      <c r="H4" s="77">
        <f>12000000+7500000+5000000+10000000+3303300+2000000</f>
        <v>39803300</v>
      </c>
      <c r="I4" s="73"/>
    </row>
    <row r="5" spans="1:9" ht="67.5" customHeight="1" x14ac:dyDescent="0.35">
      <c r="A5" s="719" t="s">
        <v>96</v>
      </c>
      <c r="B5" s="571">
        <v>2021</v>
      </c>
      <c r="C5" s="37" t="s">
        <v>30</v>
      </c>
      <c r="D5" s="466" t="s">
        <v>120</v>
      </c>
      <c r="E5" s="37" t="s">
        <v>124</v>
      </c>
      <c r="F5" s="572" t="s">
        <v>127</v>
      </c>
      <c r="G5" s="467" t="s">
        <v>131</v>
      </c>
      <c r="H5" s="77">
        <v>29060000</v>
      </c>
      <c r="I5" s="73"/>
    </row>
    <row r="6" spans="1:9" ht="52.5" customHeight="1" x14ac:dyDescent="0.35">
      <c r="A6" s="719" t="s">
        <v>96</v>
      </c>
      <c r="B6" s="571">
        <v>2021</v>
      </c>
      <c r="C6" s="37" t="s">
        <v>31</v>
      </c>
      <c r="D6" s="466" t="s">
        <v>121</v>
      </c>
      <c r="E6" s="29" t="s">
        <v>123</v>
      </c>
      <c r="F6" s="572" t="s">
        <v>128</v>
      </c>
      <c r="G6" s="467" t="s">
        <v>132</v>
      </c>
      <c r="H6" s="77">
        <v>24360000</v>
      </c>
      <c r="I6" s="74"/>
    </row>
    <row r="7" spans="1:9" ht="32.25" customHeight="1" x14ac:dyDescent="0.35">
      <c r="A7" s="719" t="s">
        <v>96</v>
      </c>
      <c r="B7" s="571">
        <v>2021</v>
      </c>
      <c r="C7" s="37" t="s">
        <v>32</v>
      </c>
      <c r="D7" s="466" t="s">
        <v>118</v>
      </c>
      <c r="E7" s="29"/>
      <c r="F7" s="572"/>
      <c r="G7" s="467"/>
      <c r="H7" s="29"/>
      <c r="I7" s="74"/>
    </row>
    <row r="8" spans="1:9" ht="14.5" x14ac:dyDescent="0.35">
      <c r="A8" s="719" t="s">
        <v>96</v>
      </c>
      <c r="B8" s="571">
        <v>2021</v>
      </c>
      <c r="C8" s="1178" t="s">
        <v>257</v>
      </c>
      <c r="D8" s="1179"/>
      <c r="E8" s="1179"/>
      <c r="F8" s="1179"/>
      <c r="G8" s="1179"/>
      <c r="H8" s="573">
        <f>SUM(H2:H7)</f>
        <v>105263300</v>
      </c>
      <c r="I8" s="574"/>
    </row>
    <row r="9" spans="1:9" ht="14.5" x14ac:dyDescent="0.35">
      <c r="A9" s="719" t="s">
        <v>96</v>
      </c>
      <c r="B9" s="571">
        <v>2021</v>
      </c>
      <c r="C9" s="576"/>
      <c r="D9" s="577"/>
      <c r="E9" s="577"/>
      <c r="F9" s="577"/>
      <c r="G9" s="577"/>
      <c r="H9" s="578"/>
      <c r="I9" s="574"/>
    </row>
    <row r="10" spans="1:9" ht="14.5" x14ac:dyDescent="0.35">
      <c r="A10" s="719" t="s">
        <v>144</v>
      </c>
      <c r="B10" s="571">
        <v>2021</v>
      </c>
      <c r="C10" s="37" t="s">
        <v>27</v>
      </c>
      <c r="D10" s="313"/>
      <c r="E10" s="313"/>
      <c r="F10" s="313"/>
      <c r="G10" s="313"/>
      <c r="H10" s="29"/>
      <c r="I10" s="574"/>
    </row>
    <row r="11" spans="1:9" ht="264" customHeight="1" x14ac:dyDescent="0.35">
      <c r="A11" s="719" t="s">
        <v>144</v>
      </c>
      <c r="B11" s="571">
        <v>2021</v>
      </c>
      <c r="C11" s="53" t="s">
        <v>28</v>
      </c>
      <c r="D11" s="579" t="s">
        <v>157</v>
      </c>
      <c r="E11" s="1192">
        <v>27</v>
      </c>
      <c r="F11" s="1194">
        <v>150</v>
      </c>
      <c r="G11" s="1160" t="s">
        <v>1388</v>
      </c>
      <c r="H11" s="1196"/>
      <c r="I11" s="1181">
        <v>1869525876</v>
      </c>
    </row>
    <row r="12" spans="1:9" ht="14.5" x14ac:dyDescent="0.35">
      <c r="A12" s="719" t="s">
        <v>144</v>
      </c>
      <c r="B12" s="571">
        <v>2021</v>
      </c>
      <c r="C12" s="37"/>
      <c r="D12" s="580" t="s">
        <v>158</v>
      </c>
      <c r="E12" s="1193"/>
      <c r="F12" s="1195"/>
      <c r="G12" s="1162"/>
      <c r="H12" s="1197"/>
      <c r="I12" s="1182"/>
    </row>
    <row r="13" spans="1:9" ht="14.5" x14ac:dyDescent="0.35">
      <c r="A13" s="719" t="s">
        <v>144</v>
      </c>
      <c r="B13" s="571">
        <v>2021</v>
      </c>
      <c r="C13" s="53" t="s">
        <v>29</v>
      </c>
      <c r="D13" s="579"/>
      <c r="E13" s="313"/>
      <c r="F13" s="313"/>
      <c r="G13" s="313"/>
      <c r="H13" s="29"/>
      <c r="I13" s="574"/>
    </row>
    <row r="14" spans="1:9" ht="50.25" customHeight="1" x14ac:dyDescent="0.35">
      <c r="A14" s="719" t="s">
        <v>144</v>
      </c>
      <c r="B14" s="571">
        <v>2021</v>
      </c>
      <c r="C14" s="1198" t="s">
        <v>30</v>
      </c>
      <c r="D14" s="53" t="s">
        <v>159</v>
      </c>
      <c r="E14" s="1183">
        <f>23+5+8+12</f>
        <v>48</v>
      </c>
      <c r="F14" s="1184">
        <f>350+500+230+500+500+75</f>
        <v>2155</v>
      </c>
      <c r="G14" s="1185" t="s">
        <v>1389</v>
      </c>
      <c r="H14" s="1188"/>
      <c r="I14" s="1189">
        <v>3645032355</v>
      </c>
    </row>
    <row r="15" spans="1:9" ht="29" x14ac:dyDescent="0.35">
      <c r="A15" s="719" t="s">
        <v>144</v>
      </c>
      <c r="B15" s="571">
        <v>2021</v>
      </c>
      <c r="C15" s="1198"/>
      <c r="D15" s="580" t="s">
        <v>160</v>
      </c>
      <c r="E15" s="1183"/>
      <c r="F15" s="1184"/>
      <c r="G15" s="1186"/>
      <c r="H15" s="1188"/>
      <c r="I15" s="1190"/>
    </row>
    <row r="16" spans="1:9" ht="14.5" x14ac:dyDescent="0.35">
      <c r="A16" s="719" t="s">
        <v>144</v>
      </c>
      <c r="B16" s="571">
        <v>2021</v>
      </c>
      <c r="C16" s="1198"/>
      <c r="D16" s="37" t="s">
        <v>161</v>
      </c>
      <c r="E16" s="1183"/>
      <c r="F16" s="1184"/>
      <c r="G16" s="1186"/>
      <c r="H16" s="1188"/>
      <c r="I16" s="1190"/>
    </row>
    <row r="17" spans="1:9" ht="149.25" customHeight="1" x14ac:dyDescent="0.35">
      <c r="A17" s="719" t="s">
        <v>144</v>
      </c>
      <c r="B17" s="571">
        <v>2021</v>
      </c>
      <c r="C17" s="1198"/>
      <c r="D17" s="572" t="s">
        <v>162</v>
      </c>
      <c r="E17" s="1183"/>
      <c r="F17" s="1184"/>
      <c r="G17" s="1187"/>
      <c r="H17" s="1188"/>
      <c r="I17" s="1191"/>
    </row>
    <row r="18" spans="1:9" ht="29" x14ac:dyDescent="0.35">
      <c r="A18" s="719" t="s">
        <v>144</v>
      </c>
      <c r="B18" s="571">
        <v>2021</v>
      </c>
      <c r="C18" s="53" t="s">
        <v>31</v>
      </c>
      <c r="D18" s="579"/>
      <c r="E18" s="581"/>
      <c r="F18" s="581"/>
      <c r="G18" s="581"/>
      <c r="H18" s="581"/>
      <c r="I18" s="574"/>
    </row>
    <row r="19" spans="1:9" ht="16.5" customHeight="1" x14ac:dyDescent="0.35">
      <c r="A19" s="719" t="s">
        <v>144</v>
      </c>
      <c r="B19" s="571">
        <v>2021</v>
      </c>
      <c r="C19" s="267" t="s">
        <v>32</v>
      </c>
      <c r="D19" s="582"/>
      <c r="E19" s="29"/>
      <c r="F19" s="583"/>
      <c r="G19" s="467"/>
      <c r="H19" s="584"/>
      <c r="I19" s="585"/>
    </row>
    <row r="20" spans="1:9" ht="14.5" x14ac:dyDescent="0.35">
      <c r="A20" s="719" t="s">
        <v>144</v>
      </c>
      <c r="B20" s="571">
        <v>2021</v>
      </c>
      <c r="C20" s="1199" t="s">
        <v>257</v>
      </c>
      <c r="D20" s="1200"/>
      <c r="E20" s="1200"/>
      <c r="F20" s="1200"/>
      <c r="G20" s="1200"/>
      <c r="H20" s="1201"/>
      <c r="I20" s="87">
        <f>SUM(I11:I17)</f>
        <v>5514558231</v>
      </c>
    </row>
    <row r="21" spans="1:9" ht="14.5" x14ac:dyDescent="0.35">
      <c r="A21" s="719" t="s">
        <v>144</v>
      </c>
      <c r="B21" s="571">
        <v>2021</v>
      </c>
      <c r="C21" s="586"/>
      <c r="D21" s="587"/>
      <c r="E21" s="587"/>
      <c r="F21" s="587"/>
      <c r="G21" s="587"/>
      <c r="H21" s="588"/>
      <c r="I21" s="87"/>
    </row>
    <row r="22" spans="1:9" ht="44.25" customHeight="1" x14ac:dyDescent="0.35">
      <c r="A22" s="720" t="s">
        <v>169</v>
      </c>
      <c r="B22" s="571">
        <v>2021</v>
      </c>
      <c r="C22" s="37" t="s">
        <v>27</v>
      </c>
      <c r="D22" s="38"/>
      <c r="E22" s="439"/>
      <c r="F22" s="572"/>
      <c r="G22" s="467"/>
      <c r="H22" s="29"/>
      <c r="I22" s="574"/>
    </row>
    <row r="23" spans="1:9" ht="28.5" customHeight="1" x14ac:dyDescent="0.35">
      <c r="A23" s="720" t="s">
        <v>169</v>
      </c>
      <c r="B23" s="571">
        <v>2021</v>
      </c>
      <c r="C23" s="1171" t="s">
        <v>28</v>
      </c>
      <c r="D23" s="721" t="s">
        <v>173</v>
      </c>
      <c r="E23" s="722">
        <v>1</v>
      </c>
      <c r="F23" s="51">
        <v>30</v>
      </c>
      <c r="G23" s="572" t="s">
        <v>181</v>
      </c>
      <c r="H23" s="723">
        <v>0</v>
      </c>
      <c r="I23" s="723">
        <v>4000000</v>
      </c>
    </row>
    <row r="24" spans="1:9" ht="30" customHeight="1" x14ac:dyDescent="0.35">
      <c r="A24" s="720" t="s">
        <v>169</v>
      </c>
      <c r="B24" s="571">
        <v>2021</v>
      </c>
      <c r="C24" s="1173"/>
      <c r="D24" s="721" t="s">
        <v>174</v>
      </c>
      <c r="E24" s="722">
        <v>4</v>
      </c>
      <c r="F24" s="51">
        <v>100</v>
      </c>
      <c r="G24" s="572" t="s">
        <v>181</v>
      </c>
      <c r="H24" s="723">
        <v>0</v>
      </c>
      <c r="I24" s="723">
        <v>25000000</v>
      </c>
    </row>
    <row r="25" spans="1:9" ht="29" x14ac:dyDescent="0.35">
      <c r="A25" s="720" t="s">
        <v>169</v>
      </c>
      <c r="B25" s="571">
        <v>2021</v>
      </c>
      <c r="C25" s="1173"/>
      <c r="D25" s="442" t="s">
        <v>175</v>
      </c>
      <c r="E25" s="722">
        <v>1</v>
      </c>
      <c r="F25" s="51">
        <v>30</v>
      </c>
      <c r="G25" s="572" t="s">
        <v>181</v>
      </c>
      <c r="H25" s="723">
        <v>0</v>
      </c>
      <c r="I25" s="723">
        <v>40000000</v>
      </c>
    </row>
    <row r="26" spans="1:9" ht="29" x14ac:dyDescent="0.35">
      <c r="A26" s="720" t="s">
        <v>169</v>
      </c>
      <c r="B26" s="571">
        <v>2021</v>
      </c>
      <c r="C26" s="1173"/>
      <c r="D26" s="721" t="s">
        <v>176</v>
      </c>
      <c r="E26" s="722">
        <v>1</v>
      </c>
      <c r="F26" s="51">
        <v>25</v>
      </c>
      <c r="G26" s="572" t="s">
        <v>181</v>
      </c>
      <c r="H26" s="723">
        <v>0</v>
      </c>
      <c r="I26" s="723">
        <v>20000000</v>
      </c>
    </row>
    <row r="27" spans="1:9" ht="29" x14ac:dyDescent="0.35">
      <c r="A27" s="720" t="s">
        <v>169</v>
      </c>
      <c r="B27" s="571">
        <v>2021</v>
      </c>
      <c r="C27" s="1173"/>
      <c r="D27" s="721" t="s">
        <v>177</v>
      </c>
      <c r="E27" s="722">
        <v>1</v>
      </c>
      <c r="F27" s="51">
        <v>40</v>
      </c>
      <c r="G27" s="572" t="s">
        <v>181</v>
      </c>
      <c r="H27" s="723">
        <v>0</v>
      </c>
      <c r="I27" s="723">
        <v>50000000</v>
      </c>
    </row>
    <row r="28" spans="1:9" ht="30.75" customHeight="1" x14ac:dyDescent="0.35">
      <c r="A28" s="720" t="s">
        <v>169</v>
      </c>
      <c r="B28" s="571">
        <v>2021</v>
      </c>
      <c r="C28" s="1173"/>
      <c r="D28" s="721" t="s">
        <v>178</v>
      </c>
      <c r="E28" s="722">
        <v>1</v>
      </c>
      <c r="F28" s="51">
        <v>25</v>
      </c>
      <c r="G28" s="572" t="s">
        <v>181</v>
      </c>
      <c r="H28" s="723">
        <v>0</v>
      </c>
      <c r="I28" s="723">
        <v>55000000</v>
      </c>
    </row>
    <row r="29" spans="1:9" ht="29" x14ac:dyDescent="0.35">
      <c r="A29" s="720" t="s">
        <v>169</v>
      </c>
      <c r="B29" s="571">
        <v>2021</v>
      </c>
      <c r="C29" s="1173"/>
      <c r="D29" s="721" t="s">
        <v>179</v>
      </c>
      <c r="E29" s="722">
        <v>1</v>
      </c>
      <c r="F29" s="51">
        <v>30</v>
      </c>
      <c r="G29" s="572" t="s">
        <v>181</v>
      </c>
      <c r="H29" s="723">
        <v>0</v>
      </c>
      <c r="I29" s="723">
        <v>73000000</v>
      </c>
    </row>
    <row r="30" spans="1:9" ht="29" x14ac:dyDescent="0.35">
      <c r="A30" s="720" t="s">
        <v>169</v>
      </c>
      <c r="B30" s="571">
        <v>2021</v>
      </c>
      <c r="C30" s="1172"/>
      <c r="D30" s="721" t="s">
        <v>180</v>
      </c>
      <c r="E30" s="722">
        <v>1</v>
      </c>
      <c r="F30" s="51">
        <v>20</v>
      </c>
      <c r="G30" s="572" t="s">
        <v>181</v>
      </c>
      <c r="H30" s="723">
        <v>0</v>
      </c>
      <c r="I30" s="723">
        <v>231000000</v>
      </c>
    </row>
    <row r="31" spans="1:9" ht="32.25" customHeight="1" x14ac:dyDescent="0.35">
      <c r="A31" s="720" t="s">
        <v>169</v>
      </c>
      <c r="B31" s="571">
        <v>2021</v>
      </c>
      <c r="C31" s="1171" t="s">
        <v>29</v>
      </c>
      <c r="D31" s="442" t="s">
        <v>182</v>
      </c>
      <c r="E31" s="29"/>
      <c r="F31" s="29"/>
      <c r="G31" s="407" t="s">
        <v>189</v>
      </c>
      <c r="H31" s="723">
        <v>0</v>
      </c>
      <c r="I31" s="723">
        <v>95940000</v>
      </c>
    </row>
    <row r="32" spans="1:9" ht="14.5" x14ac:dyDescent="0.35">
      <c r="A32" s="720" t="s">
        <v>169</v>
      </c>
      <c r="B32" s="571">
        <v>2021</v>
      </c>
      <c r="C32" s="1173"/>
      <c r="D32" s="442" t="s">
        <v>183</v>
      </c>
      <c r="E32" s="38"/>
      <c r="F32" s="581"/>
      <c r="G32" s="407" t="s">
        <v>189</v>
      </c>
      <c r="H32" s="723">
        <v>0</v>
      </c>
      <c r="I32" s="723">
        <v>123405000</v>
      </c>
    </row>
    <row r="33" spans="1:9" ht="14.5" x14ac:dyDescent="0.35">
      <c r="A33" s="720" t="s">
        <v>169</v>
      </c>
      <c r="B33" s="571">
        <v>2021</v>
      </c>
      <c r="C33" s="1173"/>
      <c r="D33" s="442" t="s">
        <v>184</v>
      </c>
      <c r="E33" s="38"/>
      <c r="F33" s="583"/>
      <c r="G33" s="407" t="s">
        <v>189</v>
      </c>
      <c r="H33" s="723">
        <v>0</v>
      </c>
      <c r="I33" s="723">
        <v>63050000</v>
      </c>
    </row>
    <row r="34" spans="1:9" ht="14.5" x14ac:dyDescent="0.35">
      <c r="A34" s="720" t="s">
        <v>169</v>
      </c>
      <c r="B34" s="571">
        <v>2021</v>
      </c>
      <c r="C34" s="1173"/>
      <c r="D34" s="442" t="s">
        <v>185</v>
      </c>
      <c r="E34" s="38"/>
      <c r="F34" s="583"/>
      <c r="G34" s="407" t="s">
        <v>189</v>
      </c>
      <c r="H34" s="723">
        <v>0</v>
      </c>
      <c r="I34" s="723">
        <v>39350000</v>
      </c>
    </row>
    <row r="35" spans="1:9" ht="49.5" customHeight="1" x14ac:dyDescent="0.35">
      <c r="A35" s="720" t="s">
        <v>169</v>
      </c>
      <c r="B35" s="571">
        <v>2021</v>
      </c>
      <c r="C35" s="1173"/>
      <c r="D35" s="442" t="s">
        <v>186</v>
      </c>
      <c r="E35" s="38"/>
      <c r="F35" s="581"/>
      <c r="G35" s="407" t="s">
        <v>189</v>
      </c>
      <c r="H35" s="723">
        <v>0</v>
      </c>
      <c r="I35" s="723">
        <v>130936000</v>
      </c>
    </row>
    <row r="36" spans="1:9" ht="14.5" x14ac:dyDescent="0.35">
      <c r="A36" s="720" t="s">
        <v>169</v>
      </c>
      <c r="B36" s="571">
        <v>2021</v>
      </c>
      <c r="C36" s="1173"/>
      <c r="D36" s="442" t="s">
        <v>187</v>
      </c>
      <c r="E36" s="38"/>
      <c r="F36" s="581"/>
      <c r="G36" s="407" t="s">
        <v>189</v>
      </c>
      <c r="H36" s="723">
        <v>0</v>
      </c>
      <c r="I36" s="723">
        <v>54300000</v>
      </c>
    </row>
    <row r="37" spans="1:9" ht="14.5" x14ac:dyDescent="0.35">
      <c r="A37" s="720" t="s">
        <v>169</v>
      </c>
      <c r="B37" s="571">
        <v>2021</v>
      </c>
      <c r="C37" s="1172"/>
      <c r="D37" s="442" t="s">
        <v>188</v>
      </c>
      <c r="E37" s="38"/>
      <c r="F37" s="581"/>
      <c r="G37" s="407" t="s">
        <v>189</v>
      </c>
      <c r="H37" s="723">
        <v>0</v>
      </c>
      <c r="I37" s="723">
        <v>19350000</v>
      </c>
    </row>
    <row r="38" spans="1:9" ht="29" x14ac:dyDescent="0.35">
      <c r="A38" s="720" t="s">
        <v>169</v>
      </c>
      <c r="B38" s="571">
        <v>2021</v>
      </c>
      <c r="C38" s="1171" t="s">
        <v>30</v>
      </c>
      <c r="D38" s="442" t="s">
        <v>190</v>
      </c>
      <c r="E38" s="722">
        <v>1</v>
      </c>
      <c r="F38" s="51">
        <v>2</v>
      </c>
      <c r="G38" s="572" t="s">
        <v>193</v>
      </c>
      <c r="H38" s="723">
        <v>0</v>
      </c>
      <c r="I38" s="723">
        <v>60305000</v>
      </c>
    </row>
    <row r="39" spans="1:9" ht="29" x14ac:dyDescent="0.35">
      <c r="A39" s="720" t="s">
        <v>169</v>
      </c>
      <c r="B39" s="571">
        <v>2021</v>
      </c>
      <c r="C39" s="1173"/>
      <c r="D39" s="442" t="s">
        <v>191</v>
      </c>
      <c r="E39" s="722">
        <v>1</v>
      </c>
      <c r="F39" s="51">
        <v>2</v>
      </c>
      <c r="G39" s="572" t="s">
        <v>193</v>
      </c>
      <c r="H39" s="723">
        <v>0</v>
      </c>
      <c r="I39" s="723">
        <v>46141840</v>
      </c>
    </row>
    <row r="40" spans="1:9" ht="41.25" customHeight="1" x14ac:dyDescent="0.35">
      <c r="A40" s="720" t="s">
        <v>169</v>
      </c>
      <c r="B40" s="571">
        <v>2021</v>
      </c>
      <c r="C40" s="1172"/>
      <c r="D40" s="442" t="s">
        <v>192</v>
      </c>
      <c r="E40" s="722">
        <v>1</v>
      </c>
      <c r="F40" s="51">
        <v>12</v>
      </c>
      <c r="G40" s="572" t="s">
        <v>181</v>
      </c>
      <c r="H40" s="723">
        <v>0</v>
      </c>
      <c r="I40" s="723">
        <v>35000000</v>
      </c>
    </row>
    <row r="41" spans="1:9" ht="36" customHeight="1" x14ac:dyDescent="0.35">
      <c r="A41" s="720" t="s">
        <v>169</v>
      </c>
      <c r="B41" s="571">
        <v>2021</v>
      </c>
      <c r="C41" s="1171" t="s">
        <v>31</v>
      </c>
      <c r="D41" s="572" t="s">
        <v>194</v>
      </c>
      <c r="E41" s="29">
        <v>1</v>
      </c>
      <c r="F41" s="51">
        <v>200</v>
      </c>
      <c r="G41" s="572" t="s">
        <v>195</v>
      </c>
      <c r="H41" s="723">
        <v>0</v>
      </c>
      <c r="I41" s="723">
        <v>890000000</v>
      </c>
    </row>
    <row r="42" spans="1:9" ht="31.5" customHeight="1" x14ac:dyDescent="0.35">
      <c r="A42" s="720" t="s">
        <v>169</v>
      </c>
      <c r="B42" s="571">
        <v>2021</v>
      </c>
      <c r="C42" s="1173"/>
      <c r="D42" s="442" t="s">
        <v>196</v>
      </c>
      <c r="E42" s="722">
        <v>1</v>
      </c>
      <c r="F42" s="51">
        <v>200</v>
      </c>
      <c r="G42" s="572" t="s">
        <v>195</v>
      </c>
      <c r="H42" s="723">
        <v>0</v>
      </c>
      <c r="I42" s="723">
        <v>900000000</v>
      </c>
    </row>
    <row r="43" spans="1:9" ht="51" customHeight="1" x14ac:dyDescent="0.35">
      <c r="A43" s="720" t="s">
        <v>169</v>
      </c>
      <c r="B43" s="571">
        <v>2021</v>
      </c>
      <c r="C43" s="1173"/>
      <c r="D43" s="721" t="s">
        <v>197</v>
      </c>
      <c r="E43" s="722">
        <v>1</v>
      </c>
      <c r="F43" s="51">
        <v>30</v>
      </c>
      <c r="G43" s="572" t="s">
        <v>181</v>
      </c>
      <c r="H43" s="723">
        <v>0</v>
      </c>
      <c r="I43" s="723">
        <v>25000000</v>
      </c>
    </row>
    <row r="44" spans="1:9" ht="29" x14ac:dyDescent="0.35">
      <c r="A44" s="720" t="s">
        <v>169</v>
      </c>
      <c r="B44" s="571">
        <v>2021</v>
      </c>
      <c r="C44" s="1173"/>
      <c r="D44" s="442" t="s">
        <v>198</v>
      </c>
      <c r="E44" s="722">
        <v>1</v>
      </c>
      <c r="F44" s="51">
        <v>150</v>
      </c>
      <c r="G44" s="572" t="s">
        <v>199</v>
      </c>
      <c r="H44" s="723"/>
      <c r="I44" s="723">
        <v>18000000</v>
      </c>
    </row>
    <row r="45" spans="1:9" ht="29" x14ac:dyDescent="0.35">
      <c r="A45" s="720" t="s">
        <v>169</v>
      </c>
      <c r="B45" s="571">
        <v>2021</v>
      </c>
      <c r="C45" s="1172"/>
      <c r="D45" s="442" t="s">
        <v>200</v>
      </c>
      <c r="E45" s="722">
        <v>2</v>
      </c>
      <c r="F45" s="51">
        <v>27</v>
      </c>
      <c r="G45" s="572" t="s">
        <v>201</v>
      </c>
      <c r="H45" s="723"/>
      <c r="I45" s="723">
        <v>5500000</v>
      </c>
    </row>
    <row r="46" spans="1:9" ht="29" x14ac:dyDescent="0.35">
      <c r="A46" s="720" t="s">
        <v>169</v>
      </c>
      <c r="B46" s="571">
        <v>2021</v>
      </c>
      <c r="C46" s="572" t="s">
        <v>32</v>
      </c>
      <c r="D46" s="442" t="s">
        <v>202</v>
      </c>
      <c r="E46" s="722">
        <v>5</v>
      </c>
      <c r="F46" s="51">
        <v>50</v>
      </c>
      <c r="G46" s="572" t="s">
        <v>181</v>
      </c>
      <c r="H46" s="29"/>
      <c r="I46" s="723">
        <v>7000000</v>
      </c>
    </row>
    <row r="47" spans="1:9" ht="14.5" x14ac:dyDescent="0.35">
      <c r="A47" s="720" t="s">
        <v>169</v>
      </c>
      <c r="B47" s="571">
        <v>2021</v>
      </c>
      <c r="C47" s="1199" t="s">
        <v>257</v>
      </c>
      <c r="D47" s="1200"/>
      <c r="E47" s="1200"/>
      <c r="F47" s="1200"/>
      <c r="G47" s="1200"/>
      <c r="H47" s="1201"/>
      <c r="I47" s="591">
        <f>SUM(I23:I46)</f>
        <v>3011277840</v>
      </c>
    </row>
    <row r="48" spans="1:9" ht="14.5" x14ac:dyDescent="0.35">
      <c r="A48" s="720" t="s">
        <v>169</v>
      </c>
      <c r="B48" s="571">
        <v>2021</v>
      </c>
      <c r="C48" s="586"/>
      <c r="D48" s="587"/>
      <c r="E48" s="587"/>
      <c r="F48" s="587"/>
      <c r="G48" s="587"/>
      <c r="H48" s="587"/>
      <c r="I48" s="591"/>
    </row>
    <row r="49" spans="1:9" ht="35.25" customHeight="1" x14ac:dyDescent="0.35">
      <c r="A49" s="724" t="s">
        <v>210</v>
      </c>
      <c r="B49" s="571">
        <v>2021</v>
      </c>
      <c r="C49" s="592" t="s">
        <v>27</v>
      </c>
      <c r="D49" s="593"/>
      <c r="E49" s="594"/>
      <c r="F49" s="594"/>
      <c r="G49" s="594"/>
      <c r="H49" s="595"/>
      <c r="I49" s="595"/>
    </row>
    <row r="50" spans="1:9" ht="36.75" customHeight="1" x14ac:dyDescent="0.35">
      <c r="A50" s="724" t="s">
        <v>210</v>
      </c>
      <c r="B50" s="571">
        <v>2021</v>
      </c>
      <c r="C50" s="37" t="s">
        <v>28</v>
      </c>
      <c r="D50" s="596"/>
      <c r="E50" s="597"/>
      <c r="F50" s="597"/>
      <c r="G50" s="597"/>
      <c r="H50" s="598"/>
      <c r="I50" s="598"/>
    </row>
    <row r="51" spans="1:9" ht="14.5" x14ac:dyDescent="0.35">
      <c r="A51" s="724" t="s">
        <v>210</v>
      </c>
      <c r="B51" s="571">
        <v>2021</v>
      </c>
      <c r="C51" s="37" t="s">
        <v>29</v>
      </c>
      <c r="D51" s="596"/>
      <c r="E51" s="597"/>
      <c r="F51" s="597"/>
      <c r="G51" s="597"/>
      <c r="H51" s="598"/>
      <c r="I51" s="598"/>
    </row>
    <row r="52" spans="1:9" ht="63.75" customHeight="1" x14ac:dyDescent="0.35">
      <c r="A52" s="724" t="s">
        <v>210</v>
      </c>
      <c r="B52" s="571">
        <v>2021</v>
      </c>
      <c r="C52" s="1171" t="s">
        <v>30</v>
      </c>
      <c r="D52" s="466" t="s">
        <v>214</v>
      </c>
      <c r="E52" s="29" t="s">
        <v>223</v>
      </c>
      <c r="F52" s="572">
        <v>6</v>
      </c>
      <c r="G52" s="467" t="s">
        <v>224</v>
      </c>
      <c r="H52" s="599">
        <v>18000000</v>
      </c>
      <c r="I52" s="599"/>
    </row>
    <row r="53" spans="1:9" ht="16.5" customHeight="1" x14ac:dyDescent="0.35">
      <c r="A53" s="724" t="s">
        <v>210</v>
      </c>
      <c r="B53" s="571">
        <v>2021</v>
      </c>
      <c r="C53" s="1173"/>
      <c r="D53" s="572" t="s">
        <v>215</v>
      </c>
      <c r="E53" s="51" t="s">
        <v>225</v>
      </c>
      <c r="F53" s="572">
        <v>100</v>
      </c>
      <c r="G53" s="467" t="s">
        <v>226</v>
      </c>
      <c r="H53" s="599"/>
      <c r="I53" s="599">
        <v>80000000</v>
      </c>
    </row>
    <row r="54" spans="1:9" ht="29" x14ac:dyDescent="0.35">
      <c r="A54" s="724" t="s">
        <v>210</v>
      </c>
      <c r="B54" s="571">
        <v>2021</v>
      </c>
      <c r="C54" s="1172"/>
      <c r="D54" s="572" t="s">
        <v>216</v>
      </c>
      <c r="E54" s="51" t="s">
        <v>225</v>
      </c>
      <c r="F54" s="572">
        <v>100</v>
      </c>
      <c r="G54" s="467" t="s">
        <v>226</v>
      </c>
      <c r="H54" s="599"/>
      <c r="I54" s="599">
        <v>13810000</v>
      </c>
    </row>
    <row r="55" spans="1:9" ht="29" x14ac:dyDescent="0.35">
      <c r="A55" s="724" t="s">
        <v>210</v>
      </c>
      <c r="B55" s="571">
        <v>2021</v>
      </c>
      <c r="C55" s="37"/>
      <c r="D55" s="572" t="s">
        <v>217</v>
      </c>
      <c r="E55" s="51" t="s">
        <v>225</v>
      </c>
      <c r="F55" s="572">
        <v>100</v>
      </c>
      <c r="G55" s="467" t="s">
        <v>226</v>
      </c>
      <c r="H55" s="599"/>
      <c r="I55" s="599">
        <v>4000000</v>
      </c>
    </row>
    <row r="56" spans="1:9" ht="43.5" x14ac:dyDescent="0.35">
      <c r="A56" s="724" t="s">
        <v>210</v>
      </c>
      <c r="B56" s="571">
        <v>2021</v>
      </c>
      <c r="C56" s="1171" t="s">
        <v>31</v>
      </c>
      <c r="D56" s="572" t="s">
        <v>218</v>
      </c>
      <c r="E56" s="51" t="s">
        <v>227</v>
      </c>
      <c r="F56" s="572">
        <v>50</v>
      </c>
      <c r="G56" s="467" t="s">
        <v>228</v>
      </c>
      <c r="H56" s="599"/>
      <c r="I56" s="599">
        <v>15000000</v>
      </c>
    </row>
    <row r="57" spans="1:9" ht="29" x14ac:dyDescent="0.35">
      <c r="A57" s="724" t="s">
        <v>210</v>
      </c>
      <c r="B57" s="571">
        <v>2021</v>
      </c>
      <c r="C57" s="1173"/>
      <c r="D57" s="572" t="s">
        <v>219</v>
      </c>
      <c r="E57" s="51" t="s">
        <v>225</v>
      </c>
      <c r="F57" s="572">
        <v>100</v>
      </c>
      <c r="G57" s="467" t="s">
        <v>229</v>
      </c>
      <c r="H57" s="599"/>
      <c r="I57" s="599">
        <v>3000000</v>
      </c>
    </row>
    <row r="58" spans="1:9" ht="14.5" x14ac:dyDescent="0.35">
      <c r="A58" s="724" t="s">
        <v>210</v>
      </c>
      <c r="B58" s="571">
        <v>2021</v>
      </c>
      <c r="C58" s="1172"/>
      <c r="D58" s="572" t="s">
        <v>220</v>
      </c>
      <c r="E58" s="51" t="s">
        <v>230</v>
      </c>
      <c r="F58" s="572">
        <v>50</v>
      </c>
      <c r="G58" s="467" t="s">
        <v>230</v>
      </c>
      <c r="H58" s="599"/>
      <c r="I58" s="599">
        <v>60150000</v>
      </c>
    </row>
    <row r="59" spans="1:9" ht="14.5" x14ac:dyDescent="0.35">
      <c r="A59" s="724" t="s">
        <v>210</v>
      </c>
      <c r="B59" s="571">
        <v>2021</v>
      </c>
      <c r="C59" s="600" t="s">
        <v>32</v>
      </c>
      <c r="D59" s="572" t="s">
        <v>221</v>
      </c>
      <c r="E59" s="601"/>
      <c r="F59" s="601"/>
      <c r="G59" s="601"/>
      <c r="H59" s="602"/>
      <c r="I59" s="602"/>
    </row>
    <row r="60" spans="1:9" ht="29" x14ac:dyDescent="0.35">
      <c r="A60" s="724" t="s">
        <v>210</v>
      </c>
      <c r="B60" s="571">
        <v>2021</v>
      </c>
      <c r="C60" s="37"/>
      <c r="D60" s="267" t="s">
        <v>222</v>
      </c>
      <c r="E60" s="51" t="s">
        <v>231</v>
      </c>
      <c r="F60" s="572">
        <v>50</v>
      </c>
      <c r="G60" s="467" t="s">
        <v>232</v>
      </c>
      <c r="H60" s="599">
        <v>25120000</v>
      </c>
      <c r="I60" s="599"/>
    </row>
    <row r="61" spans="1:9" ht="14.5" x14ac:dyDescent="0.35">
      <c r="A61" s="724" t="s">
        <v>210</v>
      </c>
      <c r="B61" s="571">
        <v>2021</v>
      </c>
      <c r="C61" s="37"/>
      <c r="D61" s="469"/>
      <c r="E61" s="51" t="s">
        <v>233</v>
      </c>
      <c r="F61" s="572">
        <v>100</v>
      </c>
      <c r="G61" s="467" t="s">
        <v>233</v>
      </c>
      <c r="H61" s="599">
        <v>6000000</v>
      </c>
      <c r="I61" s="599"/>
    </row>
    <row r="62" spans="1:9" ht="14.5" x14ac:dyDescent="0.35">
      <c r="A62" s="724" t="s">
        <v>210</v>
      </c>
      <c r="B62" s="571">
        <v>2021</v>
      </c>
      <c r="C62" s="1202" t="s">
        <v>133</v>
      </c>
      <c r="D62" s="1203"/>
      <c r="E62" s="1203"/>
      <c r="F62" s="1203"/>
      <c r="G62" s="1204"/>
      <c r="H62" s="80">
        <f>SUM(H49:H61)</f>
        <v>49120000</v>
      </c>
      <c r="I62" s="81">
        <f>SUM(I49:I61)</f>
        <v>175960000</v>
      </c>
    </row>
    <row r="63" spans="1:9" ht="14.5" x14ac:dyDescent="0.35">
      <c r="A63" s="724" t="s">
        <v>210</v>
      </c>
      <c r="B63" s="571">
        <v>2021</v>
      </c>
      <c r="C63" s="603"/>
      <c r="D63" s="604"/>
      <c r="E63" s="604"/>
      <c r="F63" s="604"/>
      <c r="G63" s="605"/>
      <c r="H63" s="80"/>
      <c r="I63" s="81"/>
    </row>
    <row r="64" spans="1:9" ht="45.75" customHeight="1" x14ac:dyDescent="0.35">
      <c r="A64" s="1127" t="s">
        <v>237</v>
      </c>
      <c r="B64" s="571">
        <v>2021</v>
      </c>
      <c r="C64" s="606" t="s">
        <v>27</v>
      </c>
      <c r="D64" s="466"/>
      <c r="E64" s="29"/>
      <c r="F64" s="572"/>
      <c r="G64" s="467"/>
      <c r="H64" s="29"/>
      <c r="I64" s="29"/>
    </row>
    <row r="65" spans="1:9" ht="29" x14ac:dyDescent="0.35">
      <c r="A65" s="1127" t="s">
        <v>237</v>
      </c>
      <c r="B65" s="571">
        <v>2021</v>
      </c>
      <c r="C65" s="606" t="s">
        <v>28</v>
      </c>
      <c r="D65" s="466" t="s">
        <v>247</v>
      </c>
      <c r="E65" s="29" t="s">
        <v>248</v>
      </c>
      <c r="F65" s="572">
        <v>25</v>
      </c>
      <c r="G65" s="467" t="s">
        <v>249</v>
      </c>
      <c r="H65" s="29"/>
      <c r="I65" s="327">
        <v>60000000</v>
      </c>
    </row>
    <row r="66" spans="1:9" ht="29" x14ac:dyDescent="0.35">
      <c r="A66" s="1127" t="s">
        <v>237</v>
      </c>
      <c r="B66" s="571">
        <v>2021</v>
      </c>
      <c r="C66" s="607" t="s">
        <v>29</v>
      </c>
      <c r="D66" s="466" t="s">
        <v>250</v>
      </c>
      <c r="E66" s="29" t="s">
        <v>248</v>
      </c>
      <c r="F66" s="572">
        <v>100</v>
      </c>
      <c r="G66" s="467" t="s">
        <v>251</v>
      </c>
      <c r="H66" s="29"/>
      <c r="I66" s="327">
        <v>20000000</v>
      </c>
    </row>
    <row r="67" spans="1:9" ht="29" x14ac:dyDescent="0.35">
      <c r="A67" s="1127" t="s">
        <v>237</v>
      </c>
      <c r="B67" s="571">
        <v>2021</v>
      </c>
      <c r="C67" s="606" t="s">
        <v>30</v>
      </c>
      <c r="D67" s="466"/>
      <c r="E67" s="29"/>
      <c r="F67" s="572"/>
      <c r="G67" s="467"/>
      <c r="H67" s="29"/>
      <c r="I67" s="29"/>
    </row>
    <row r="68" spans="1:9" ht="43.5" x14ac:dyDescent="0.35">
      <c r="A68" s="1127" t="s">
        <v>237</v>
      </c>
      <c r="B68" s="571">
        <v>2021</v>
      </c>
      <c r="C68" s="1205" t="s">
        <v>31</v>
      </c>
      <c r="D68" s="466" t="s">
        <v>252</v>
      </c>
      <c r="E68" s="29" t="s">
        <v>248</v>
      </c>
      <c r="F68" s="572">
        <v>85</v>
      </c>
      <c r="G68" s="467" t="s">
        <v>253</v>
      </c>
      <c r="H68" s="29"/>
      <c r="I68" s="327">
        <v>70662500</v>
      </c>
    </row>
    <row r="69" spans="1:9" ht="29" x14ac:dyDescent="0.35">
      <c r="A69" s="1127" t="s">
        <v>237</v>
      </c>
      <c r="B69" s="571">
        <v>2021</v>
      </c>
      <c r="C69" s="1206"/>
      <c r="D69" s="466" t="s">
        <v>254</v>
      </c>
      <c r="E69" s="29" t="s">
        <v>248</v>
      </c>
      <c r="F69" s="572">
        <v>150</v>
      </c>
      <c r="G69" s="467" t="s">
        <v>255</v>
      </c>
      <c r="H69" s="29"/>
      <c r="I69" s="327">
        <v>202700000</v>
      </c>
    </row>
    <row r="70" spans="1:9" ht="61.5" customHeight="1" x14ac:dyDescent="0.35">
      <c r="A70" s="1127" t="s">
        <v>237</v>
      </c>
      <c r="B70" s="571">
        <v>2021</v>
      </c>
      <c r="C70" s="606" t="s">
        <v>32</v>
      </c>
      <c r="D70" s="466" t="s">
        <v>256</v>
      </c>
      <c r="E70" s="29" t="s">
        <v>248</v>
      </c>
      <c r="F70" s="572">
        <v>100</v>
      </c>
      <c r="G70" s="467" t="s">
        <v>253</v>
      </c>
      <c r="H70" s="29"/>
      <c r="I70" s="327">
        <v>54300000</v>
      </c>
    </row>
    <row r="71" spans="1:9" ht="29" x14ac:dyDescent="0.35">
      <c r="A71" s="1127" t="s">
        <v>237</v>
      </c>
      <c r="B71" s="571">
        <v>2021</v>
      </c>
      <c r="C71" s="608" t="s">
        <v>257</v>
      </c>
      <c r="D71" s="609"/>
      <c r="E71" s="581"/>
      <c r="F71" s="575"/>
      <c r="G71" s="610"/>
      <c r="H71" s="575"/>
      <c r="I71" s="611">
        <f>I65+I66+I68+I69+I70</f>
        <v>407662500</v>
      </c>
    </row>
    <row r="72" spans="1:9" ht="29" x14ac:dyDescent="0.35">
      <c r="A72" s="1127" t="s">
        <v>237</v>
      </c>
      <c r="B72" s="571">
        <v>2021</v>
      </c>
      <c r="C72" s="608"/>
      <c r="D72" s="609"/>
      <c r="E72" s="581"/>
      <c r="F72" s="575"/>
      <c r="G72" s="610"/>
      <c r="H72" s="575"/>
      <c r="I72" s="611"/>
    </row>
    <row r="73" spans="1:9" ht="14.5" x14ac:dyDescent="0.35">
      <c r="A73" s="1128" t="s">
        <v>273</v>
      </c>
      <c r="B73" s="571">
        <v>2021</v>
      </c>
      <c r="C73" s="612" t="s">
        <v>27</v>
      </c>
      <c r="D73" s="613"/>
      <c r="E73" s="84"/>
      <c r="F73" s="267"/>
      <c r="G73" s="582"/>
      <c r="H73" s="84"/>
      <c r="I73" s="614"/>
    </row>
    <row r="74" spans="1:9" ht="43.5" x14ac:dyDescent="0.35">
      <c r="A74" s="1128" t="s">
        <v>273</v>
      </c>
      <c r="B74" s="571">
        <v>2021</v>
      </c>
      <c r="C74" s="615" t="s">
        <v>28</v>
      </c>
      <c r="D74" s="613" t="s">
        <v>283</v>
      </c>
      <c r="E74" s="84" t="s">
        <v>284</v>
      </c>
      <c r="F74" s="267"/>
      <c r="G74" s="582" t="s">
        <v>285</v>
      </c>
      <c r="H74" s="84"/>
      <c r="I74" s="614">
        <v>350000000</v>
      </c>
    </row>
    <row r="75" spans="1:9" ht="43.5" x14ac:dyDescent="0.35">
      <c r="A75" s="1128" t="s">
        <v>273</v>
      </c>
      <c r="B75" s="571">
        <v>2021</v>
      </c>
      <c r="C75" s="616"/>
      <c r="D75" s="613" t="s">
        <v>286</v>
      </c>
      <c r="E75" s="84" t="s">
        <v>284</v>
      </c>
      <c r="F75" s="267"/>
      <c r="G75" s="582" t="s">
        <v>287</v>
      </c>
      <c r="H75" s="84"/>
      <c r="I75" s="614">
        <v>350000000</v>
      </c>
    </row>
    <row r="76" spans="1:9" ht="43.5" x14ac:dyDescent="0.35">
      <c r="A76" s="1128" t="s">
        <v>273</v>
      </c>
      <c r="B76" s="571">
        <v>2021</v>
      </c>
      <c r="C76" s="616"/>
      <c r="D76" s="613" t="s">
        <v>288</v>
      </c>
      <c r="E76" s="84" t="s">
        <v>284</v>
      </c>
      <c r="F76" s="267"/>
      <c r="G76" s="582" t="s">
        <v>289</v>
      </c>
      <c r="H76" s="84"/>
      <c r="I76" s="614">
        <v>213300000</v>
      </c>
    </row>
    <row r="77" spans="1:9" ht="43.5" x14ac:dyDescent="0.35">
      <c r="A77" s="1128" t="s">
        <v>273</v>
      </c>
      <c r="B77" s="571">
        <v>2021</v>
      </c>
      <c r="C77" s="617"/>
      <c r="D77" s="613" t="s">
        <v>290</v>
      </c>
      <c r="E77" s="84" t="s">
        <v>284</v>
      </c>
      <c r="F77" s="267"/>
      <c r="G77" s="582" t="s">
        <v>291</v>
      </c>
      <c r="H77" s="84"/>
      <c r="I77" s="614">
        <v>70000000</v>
      </c>
    </row>
    <row r="78" spans="1:9" ht="29" x14ac:dyDescent="0.35">
      <c r="A78" s="1128" t="s">
        <v>273</v>
      </c>
      <c r="B78" s="571">
        <v>2021</v>
      </c>
      <c r="C78" s="618" t="s">
        <v>29</v>
      </c>
      <c r="D78" s="613" t="s">
        <v>292</v>
      </c>
      <c r="E78" s="85" t="s">
        <v>284</v>
      </c>
      <c r="F78" s="267"/>
      <c r="G78" s="582" t="s">
        <v>293</v>
      </c>
      <c r="H78" s="84"/>
      <c r="I78" s="614">
        <v>107555700</v>
      </c>
    </row>
    <row r="79" spans="1:9" ht="16.5" customHeight="1" x14ac:dyDescent="0.35">
      <c r="A79" s="1128" t="s">
        <v>273</v>
      </c>
      <c r="B79" s="571">
        <v>2021</v>
      </c>
      <c r="C79" s="468" t="s">
        <v>30</v>
      </c>
      <c r="D79" s="613"/>
      <c r="E79" s="84"/>
      <c r="F79" s="267"/>
      <c r="G79" s="582"/>
      <c r="H79" s="84"/>
      <c r="I79" s="614"/>
    </row>
    <row r="80" spans="1:9" ht="43.5" x14ac:dyDescent="0.35">
      <c r="A80" s="1128" t="s">
        <v>273</v>
      </c>
      <c r="B80" s="571">
        <v>2021</v>
      </c>
      <c r="C80" s="1160" t="s">
        <v>31</v>
      </c>
      <c r="D80" s="613" t="s">
        <v>294</v>
      </c>
      <c r="E80" s="84" t="s">
        <v>295</v>
      </c>
      <c r="F80" s="267"/>
      <c r="G80" s="582" t="s">
        <v>296</v>
      </c>
      <c r="H80" s="84"/>
      <c r="I80" s="614">
        <v>350000000</v>
      </c>
    </row>
    <row r="81" spans="1:9" ht="43.5" x14ac:dyDescent="0.35">
      <c r="A81" s="1128" t="s">
        <v>273</v>
      </c>
      <c r="B81" s="571">
        <v>2021</v>
      </c>
      <c r="C81" s="1161"/>
      <c r="D81" s="613" t="s">
        <v>297</v>
      </c>
      <c r="E81" s="84" t="s">
        <v>284</v>
      </c>
      <c r="F81" s="267"/>
      <c r="G81" s="582" t="s">
        <v>289</v>
      </c>
      <c r="H81" s="84"/>
      <c r="I81" s="614">
        <v>110800000</v>
      </c>
    </row>
    <row r="82" spans="1:9" ht="14.5" x14ac:dyDescent="0.35">
      <c r="A82" s="1128" t="s">
        <v>273</v>
      </c>
      <c r="B82" s="571">
        <v>2021</v>
      </c>
      <c r="C82" s="1161"/>
      <c r="D82" s="619" t="s">
        <v>298</v>
      </c>
      <c r="E82" s="84" t="s">
        <v>284</v>
      </c>
      <c r="F82" s="267"/>
      <c r="G82" s="582" t="s">
        <v>299</v>
      </c>
      <c r="H82" s="84"/>
      <c r="I82" s="614">
        <v>2320000000</v>
      </c>
    </row>
    <row r="83" spans="1:9" ht="43.5" x14ac:dyDescent="0.35">
      <c r="A83" s="1128" t="s">
        <v>273</v>
      </c>
      <c r="B83" s="571">
        <v>2021</v>
      </c>
      <c r="C83" s="1161"/>
      <c r="D83" s="619" t="s">
        <v>300</v>
      </c>
      <c r="E83" s="84" t="s">
        <v>284</v>
      </c>
      <c r="F83" s="267"/>
      <c r="G83" s="582" t="s">
        <v>301</v>
      </c>
      <c r="H83" s="84"/>
      <c r="I83" s="614">
        <v>42000000</v>
      </c>
    </row>
    <row r="84" spans="1:9" ht="29" x14ac:dyDescent="0.35">
      <c r="A84" s="1128" t="s">
        <v>273</v>
      </c>
      <c r="B84" s="571">
        <v>2021</v>
      </c>
      <c r="C84" s="1161"/>
      <c r="D84" s="619" t="s">
        <v>302</v>
      </c>
      <c r="E84" s="84" t="s">
        <v>284</v>
      </c>
      <c r="F84" s="267"/>
      <c r="G84" s="582" t="s">
        <v>303</v>
      </c>
      <c r="H84" s="84"/>
      <c r="I84" s="614">
        <v>25000000</v>
      </c>
    </row>
    <row r="85" spans="1:9" ht="43.5" x14ac:dyDescent="0.35">
      <c r="A85" s="1128" t="s">
        <v>273</v>
      </c>
      <c r="B85" s="571">
        <v>2021</v>
      </c>
      <c r="C85" s="1162"/>
      <c r="D85" s="619" t="s">
        <v>304</v>
      </c>
      <c r="E85" s="84" t="s">
        <v>284</v>
      </c>
      <c r="F85" s="267"/>
      <c r="G85" s="582" t="s">
        <v>291</v>
      </c>
      <c r="H85" s="84"/>
      <c r="I85" s="614">
        <v>121380000</v>
      </c>
    </row>
    <row r="86" spans="1:9" ht="29" x14ac:dyDescent="0.35">
      <c r="A86" s="1128" t="s">
        <v>273</v>
      </c>
      <c r="B86" s="571">
        <v>2021</v>
      </c>
      <c r="C86" s="267" t="s">
        <v>32</v>
      </c>
      <c r="D86" s="619" t="s">
        <v>305</v>
      </c>
      <c r="E86" s="84" t="s">
        <v>284</v>
      </c>
      <c r="F86" s="267"/>
      <c r="G86" s="582" t="s">
        <v>303</v>
      </c>
      <c r="H86" s="84"/>
      <c r="I86" s="614">
        <v>25000000</v>
      </c>
    </row>
    <row r="87" spans="1:9" ht="14.5" x14ac:dyDescent="0.35">
      <c r="A87" s="1128" t="s">
        <v>273</v>
      </c>
      <c r="B87" s="571">
        <v>2021</v>
      </c>
      <c r="C87" s="620" t="s">
        <v>257</v>
      </c>
      <c r="D87" s="621"/>
      <c r="E87" s="622"/>
      <c r="F87" s="623"/>
      <c r="G87" s="624"/>
      <c r="H87" s="623"/>
      <c r="I87" s="625">
        <f>SUM(I73:I86)</f>
        <v>4085035700</v>
      </c>
    </row>
    <row r="88" spans="1:9" ht="14.5" x14ac:dyDescent="0.35">
      <c r="A88" s="1128" t="s">
        <v>273</v>
      </c>
      <c r="B88" s="571">
        <v>2021</v>
      </c>
      <c r="C88" s="620"/>
      <c r="D88" s="621"/>
      <c r="E88" s="622"/>
      <c r="F88" s="623"/>
      <c r="G88" s="624"/>
      <c r="H88" s="623"/>
      <c r="I88" s="625"/>
    </row>
    <row r="89" spans="1:9" ht="39.75" customHeight="1" x14ac:dyDescent="0.35">
      <c r="A89" s="1126" t="s">
        <v>307</v>
      </c>
      <c r="B89" s="571">
        <v>2021</v>
      </c>
      <c r="C89" s="613" t="s">
        <v>27</v>
      </c>
      <c r="D89" s="613" t="s">
        <v>83</v>
      </c>
      <c r="E89" s="84"/>
      <c r="F89" s="267"/>
      <c r="G89" s="582"/>
      <c r="H89" s="84"/>
      <c r="I89" s="84"/>
    </row>
    <row r="90" spans="1:9" ht="145" x14ac:dyDescent="0.35">
      <c r="A90" s="1126" t="s">
        <v>307</v>
      </c>
      <c r="B90" s="571">
        <v>2021</v>
      </c>
      <c r="C90" s="613" t="s">
        <v>28</v>
      </c>
      <c r="D90" s="613" t="s">
        <v>329</v>
      </c>
      <c r="E90" s="53" t="s">
        <v>330</v>
      </c>
      <c r="F90" s="626">
        <v>2500</v>
      </c>
      <c r="G90" s="582" t="s">
        <v>1390</v>
      </c>
      <c r="H90" s="627"/>
      <c r="I90" s="628">
        <f>64302*14600</f>
        <v>938809200</v>
      </c>
    </row>
    <row r="91" spans="1:9" ht="33" customHeight="1" x14ac:dyDescent="0.35">
      <c r="A91" s="1126" t="s">
        <v>307</v>
      </c>
      <c r="B91" s="571">
        <v>2021</v>
      </c>
      <c r="C91" s="613" t="s">
        <v>29</v>
      </c>
      <c r="D91" s="613" t="s">
        <v>331</v>
      </c>
      <c r="E91" s="84" t="s">
        <v>284</v>
      </c>
      <c r="F91" s="626">
        <v>3000</v>
      </c>
      <c r="G91" s="582" t="s">
        <v>332</v>
      </c>
      <c r="H91" s="84"/>
      <c r="I91" s="628">
        <f>(2745*14600)+(2192*14600)+(19843*14600)</f>
        <v>361788000</v>
      </c>
    </row>
    <row r="92" spans="1:9" ht="29" x14ac:dyDescent="0.35">
      <c r="A92" s="1126" t="s">
        <v>307</v>
      </c>
      <c r="B92" s="571">
        <v>2021</v>
      </c>
      <c r="C92" s="613" t="s">
        <v>30</v>
      </c>
      <c r="D92" s="612" t="s">
        <v>83</v>
      </c>
      <c r="E92" s="84"/>
      <c r="F92" s="267"/>
      <c r="G92" s="582"/>
      <c r="H92" s="84"/>
      <c r="I92" s="84"/>
    </row>
    <row r="93" spans="1:9" ht="174" x14ac:dyDescent="0.35">
      <c r="A93" s="1126" t="s">
        <v>307</v>
      </c>
      <c r="B93" s="571">
        <v>2021</v>
      </c>
      <c r="C93" s="613" t="s">
        <v>31</v>
      </c>
      <c r="D93" s="613" t="s">
        <v>333</v>
      </c>
      <c r="E93" s="84" t="s">
        <v>284</v>
      </c>
      <c r="F93" s="626">
        <v>2500</v>
      </c>
      <c r="G93" s="582" t="s">
        <v>1390</v>
      </c>
      <c r="H93" s="84"/>
      <c r="I93" s="628">
        <f>49732*14600</f>
        <v>726087200</v>
      </c>
    </row>
    <row r="94" spans="1:9" ht="72.5" x14ac:dyDescent="0.35">
      <c r="A94" s="1126" t="s">
        <v>307</v>
      </c>
      <c r="B94" s="571">
        <v>2021</v>
      </c>
      <c r="C94" s="613" t="s">
        <v>32</v>
      </c>
      <c r="D94" s="613" t="s">
        <v>334</v>
      </c>
      <c r="E94" s="84" t="s">
        <v>284</v>
      </c>
      <c r="F94" s="626">
        <v>2500</v>
      </c>
      <c r="G94" s="582" t="s">
        <v>335</v>
      </c>
      <c r="H94" s="84"/>
      <c r="I94" s="628">
        <f>44880*14600</f>
        <v>655248000</v>
      </c>
    </row>
    <row r="95" spans="1:9" ht="14.5" x14ac:dyDescent="0.35">
      <c r="A95" s="1126" t="s">
        <v>307</v>
      </c>
      <c r="B95" s="571">
        <v>2021</v>
      </c>
      <c r="C95" s="1207" t="s">
        <v>133</v>
      </c>
      <c r="D95" s="1208"/>
      <c r="E95" s="1208"/>
      <c r="F95" s="1208"/>
      <c r="G95" s="1209"/>
      <c r="H95" s="74"/>
      <c r="I95" s="87">
        <f>SUM(I90:I94)</f>
        <v>2681932400</v>
      </c>
    </row>
    <row r="96" spans="1:9" ht="41.25" customHeight="1" x14ac:dyDescent="0.35">
      <c r="A96" s="1121" t="s">
        <v>343</v>
      </c>
      <c r="B96" s="571">
        <v>2021</v>
      </c>
      <c r="C96" s="613" t="s">
        <v>27</v>
      </c>
      <c r="D96" s="613"/>
      <c r="E96" s="84"/>
      <c r="F96" s="267"/>
      <c r="G96" s="582"/>
      <c r="H96" s="84"/>
      <c r="I96" s="629"/>
    </row>
    <row r="97" spans="1:9" ht="29" x14ac:dyDescent="0.35">
      <c r="A97" s="1121" t="s">
        <v>343</v>
      </c>
      <c r="B97" s="571">
        <v>2021</v>
      </c>
      <c r="C97" s="615" t="s">
        <v>28</v>
      </c>
      <c r="D97" s="613" t="s">
        <v>351</v>
      </c>
      <c r="E97" s="84" t="s">
        <v>352</v>
      </c>
      <c r="F97" s="267"/>
      <c r="G97" s="582" t="s">
        <v>353</v>
      </c>
      <c r="H97" s="84"/>
      <c r="I97" s="629">
        <v>8048901</v>
      </c>
    </row>
    <row r="98" spans="1:9" ht="43.5" x14ac:dyDescent="0.35">
      <c r="A98" s="1121" t="s">
        <v>343</v>
      </c>
      <c r="B98" s="571">
        <v>2021</v>
      </c>
      <c r="C98" s="616"/>
      <c r="D98" s="613" t="s">
        <v>354</v>
      </c>
      <c r="E98" s="84" t="s">
        <v>355</v>
      </c>
      <c r="F98" s="267"/>
      <c r="G98" s="582" t="s">
        <v>356</v>
      </c>
      <c r="H98" s="84"/>
      <c r="I98" s="629">
        <v>101755532</v>
      </c>
    </row>
    <row r="99" spans="1:9" ht="43.5" x14ac:dyDescent="0.35">
      <c r="A99" s="1121" t="s">
        <v>343</v>
      </c>
      <c r="B99" s="571">
        <v>2021</v>
      </c>
      <c r="C99" s="616"/>
      <c r="D99" s="613" t="s">
        <v>357</v>
      </c>
      <c r="E99" s="84" t="s">
        <v>355</v>
      </c>
      <c r="F99" s="267"/>
      <c r="G99" s="582" t="s">
        <v>358</v>
      </c>
      <c r="H99" s="84"/>
      <c r="I99" s="629">
        <v>3794365</v>
      </c>
    </row>
    <row r="100" spans="1:9" ht="43.5" x14ac:dyDescent="0.35">
      <c r="A100" s="1121" t="s">
        <v>343</v>
      </c>
      <c r="B100" s="571">
        <v>2021</v>
      </c>
      <c r="C100" s="616"/>
      <c r="D100" s="613" t="s">
        <v>359</v>
      </c>
      <c r="E100" s="84" t="s">
        <v>352</v>
      </c>
      <c r="F100" s="267"/>
      <c r="G100" s="582" t="s">
        <v>360</v>
      </c>
      <c r="H100" s="84"/>
      <c r="I100" s="629">
        <v>131409096</v>
      </c>
    </row>
    <row r="101" spans="1:9" ht="15" customHeight="1" x14ac:dyDescent="0.35">
      <c r="A101" s="1121" t="s">
        <v>343</v>
      </c>
      <c r="B101" s="571">
        <v>2021</v>
      </c>
      <c r="C101" s="468" t="s">
        <v>29</v>
      </c>
      <c r="D101" s="613" t="s">
        <v>361</v>
      </c>
      <c r="E101" s="84" t="s">
        <v>352</v>
      </c>
      <c r="F101" s="267"/>
      <c r="G101" s="582" t="s">
        <v>362</v>
      </c>
      <c r="H101" s="84"/>
      <c r="I101" s="629">
        <v>12595773</v>
      </c>
    </row>
    <row r="102" spans="1:9" ht="29" x14ac:dyDescent="0.35">
      <c r="A102" s="1121" t="s">
        <v>343</v>
      </c>
      <c r="B102" s="571">
        <v>2021</v>
      </c>
      <c r="C102" s="470"/>
      <c r="D102" s="613" t="s">
        <v>363</v>
      </c>
      <c r="E102" s="84" t="s">
        <v>352</v>
      </c>
      <c r="F102" s="267"/>
      <c r="G102" s="582" t="s">
        <v>364</v>
      </c>
      <c r="H102" s="84"/>
      <c r="I102" s="629">
        <v>72029426</v>
      </c>
    </row>
    <row r="103" spans="1:9" ht="43.5" x14ac:dyDescent="0.35">
      <c r="A103" s="1121" t="s">
        <v>343</v>
      </c>
      <c r="B103" s="571">
        <v>2021</v>
      </c>
      <c r="C103" s="470"/>
      <c r="D103" s="613" t="s">
        <v>365</v>
      </c>
      <c r="E103" s="84" t="s">
        <v>352</v>
      </c>
      <c r="F103" s="267"/>
      <c r="G103" s="582" t="s">
        <v>366</v>
      </c>
      <c r="H103" s="84"/>
      <c r="I103" s="630">
        <v>10723862</v>
      </c>
    </row>
    <row r="104" spans="1:9" ht="12.75" customHeight="1" x14ac:dyDescent="0.35">
      <c r="A104" s="1121" t="s">
        <v>343</v>
      </c>
      <c r="B104" s="571">
        <v>2021</v>
      </c>
      <c r="C104" s="470"/>
      <c r="D104" s="613" t="s">
        <v>367</v>
      </c>
      <c r="E104" s="84" t="s">
        <v>352</v>
      </c>
      <c r="F104" s="267"/>
      <c r="G104" s="582" t="s">
        <v>368</v>
      </c>
      <c r="H104" s="631"/>
      <c r="I104" s="632">
        <v>24888387</v>
      </c>
    </row>
    <row r="105" spans="1:9" ht="29" x14ac:dyDescent="0.35">
      <c r="A105" s="1121" t="s">
        <v>343</v>
      </c>
      <c r="B105" s="571">
        <v>2021</v>
      </c>
      <c r="C105" s="470"/>
      <c r="D105" s="613" t="s">
        <v>369</v>
      </c>
      <c r="E105" s="84" t="s">
        <v>352</v>
      </c>
      <c r="F105" s="267"/>
      <c r="G105" s="582" t="s">
        <v>370</v>
      </c>
      <c r="H105" s="631"/>
      <c r="I105" s="632">
        <v>5334442</v>
      </c>
    </row>
    <row r="106" spans="1:9" ht="43.5" x14ac:dyDescent="0.35">
      <c r="A106" s="1121" t="s">
        <v>343</v>
      </c>
      <c r="B106" s="571">
        <v>2021</v>
      </c>
      <c r="C106" s="470"/>
      <c r="D106" s="613" t="s">
        <v>371</v>
      </c>
      <c r="E106" s="84" t="s">
        <v>352</v>
      </c>
      <c r="F106" s="267"/>
      <c r="G106" s="582" t="s">
        <v>372</v>
      </c>
      <c r="H106" s="84"/>
      <c r="I106" s="629">
        <v>12989254</v>
      </c>
    </row>
    <row r="107" spans="1:9" ht="29" x14ac:dyDescent="0.35">
      <c r="A107" s="1121" t="s">
        <v>343</v>
      </c>
      <c r="B107" s="571">
        <v>2021</v>
      </c>
      <c r="C107" s="470"/>
      <c r="D107" s="613" t="s">
        <v>373</v>
      </c>
      <c r="E107" s="84" t="s">
        <v>352</v>
      </c>
      <c r="F107" s="267"/>
      <c r="G107" s="582" t="s">
        <v>374</v>
      </c>
      <c r="H107" s="84"/>
      <c r="I107" s="629">
        <v>9332142</v>
      </c>
    </row>
    <row r="108" spans="1:9" ht="29" x14ac:dyDescent="0.35">
      <c r="A108" s="1121" t="s">
        <v>343</v>
      </c>
      <c r="B108" s="571">
        <v>2021</v>
      </c>
      <c r="C108" s="468" t="s">
        <v>30</v>
      </c>
      <c r="D108" s="613"/>
      <c r="E108" s="84"/>
      <c r="F108" s="267"/>
      <c r="G108" s="582"/>
      <c r="H108" s="84"/>
      <c r="I108" s="629"/>
    </row>
    <row r="109" spans="1:9" ht="14.5" x14ac:dyDescent="0.35">
      <c r="A109" s="1121" t="s">
        <v>343</v>
      </c>
      <c r="B109" s="571">
        <v>2021</v>
      </c>
      <c r="C109" s="470"/>
      <c r="D109" s="613"/>
      <c r="E109" s="84"/>
      <c r="F109" s="267"/>
      <c r="G109" s="582"/>
      <c r="H109" s="84"/>
      <c r="I109" s="629"/>
    </row>
    <row r="110" spans="1:9" ht="29" x14ac:dyDescent="0.35">
      <c r="A110" s="1121" t="s">
        <v>343</v>
      </c>
      <c r="B110" s="571">
        <v>2021</v>
      </c>
      <c r="C110" s="633" t="s">
        <v>31</v>
      </c>
      <c r="D110" s="619" t="s">
        <v>375</v>
      </c>
      <c r="E110" s="84" t="s">
        <v>352</v>
      </c>
      <c r="F110" s="267"/>
      <c r="G110" s="582" t="s">
        <v>376</v>
      </c>
      <c r="H110" s="84"/>
      <c r="I110" s="629">
        <v>716045339</v>
      </c>
    </row>
    <row r="111" spans="1:9" ht="29" x14ac:dyDescent="0.35">
      <c r="A111" s="1121" t="s">
        <v>343</v>
      </c>
      <c r="B111" s="571">
        <v>2021</v>
      </c>
      <c r="C111" s="634"/>
      <c r="D111" s="619" t="s">
        <v>377</v>
      </c>
      <c r="E111" s="84" t="s">
        <v>352</v>
      </c>
      <c r="F111" s="267"/>
      <c r="G111" s="582" t="s">
        <v>378</v>
      </c>
      <c r="H111" s="84"/>
      <c r="I111" s="629">
        <v>236012487</v>
      </c>
    </row>
    <row r="112" spans="1:9" ht="29" x14ac:dyDescent="0.35">
      <c r="A112" s="1121" t="s">
        <v>343</v>
      </c>
      <c r="B112" s="571">
        <v>2021</v>
      </c>
      <c r="C112" s="634"/>
      <c r="D112" s="619" t="s">
        <v>379</v>
      </c>
      <c r="E112" s="84" t="s">
        <v>352</v>
      </c>
      <c r="F112" s="267"/>
      <c r="G112" s="582" t="s">
        <v>378</v>
      </c>
      <c r="H112" s="84"/>
      <c r="I112" s="629">
        <v>40051721</v>
      </c>
    </row>
    <row r="113" spans="1:9" ht="14.5" x14ac:dyDescent="0.35">
      <c r="A113" s="1121" t="s">
        <v>343</v>
      </c>
      <c r="B113" s="571">
        <v>2021</v>
      </c>
      <c r="C113" s="634"/>
      <c r="D113" s="619" t="s">
        <v>380</v>
      </c>
      <c r="E113" s="84" t="s">
        <v>352</v>
      </c>
      <c r="F113" s="267"/>
      <c r="G113" s="582" t="s">
        <v>381</v>
      </c>
      <c r="H113" s="84"/>
      <c r="I113" s="629">
        <v>59789837</v>
      </c>
    </row>
    <row r="114" spans="1:9" ht="43.5" x14ac:dyDescent="0.35">
      <c r="A114" s="1121" t="s">
        <v>343</v>
      </c>
      <c r="B114" s="571">
        <v>2021</v>
      </c>
      <c r="C114" s="634"/>
      <c r="D114" s="619" t="s">
        <v>382</v>
      </c>
      <c r="E114" s="84" t="s">
        <v>352</v>
      </c>
      <c r="F114" s="267"/>
      <c r="G114" s="582" t="s">
        <v>383</v>
      </c>
      <c r="H114" s="84"/>
      <c r="I114" s="629">
        <v>27650541</v>
      </c>
    </row>
    <row r="115" spans="1:9" ht="43.5" x14ac:dyDescent="0.35">
      <c r="A115" s="1121" t="s">
        <v>343</v>
      </c>
      <c r="B115" s="571">
        <v>2021</v>
      </c>
      <c r="C115" s="634"/>
      <c r="D115" s="619" t="s">
        <v>384</v>
      </c>
      <c r="E115" s="84" t="s">
        <v>352</v>
      </c>
      <c r="F115" s="267"/>
      <c r="G115" s="582" t="s">
        <v>385</v>
      </c>
      <c r="H115" s="84"/>
      <c r="I115" s="629">
        <v>17305106</v>
      </c>
    </row>
    <row r="116" spans="1:9" ht="43.5" x14ac:dyDescent="0.35">
      <c r="A116" s="1121" t="s">
        <v>343</v>
      </c>
      <c r="B116" s="571">
        <v>2021</v>
      </c>
      <c r="C116" s="634"/>
      <c r="D116" s="619" t="s">
        <v>386</v>
      </c>
      <c r="E116" s="84" t="s">
        <v>352</v>
      </c>
      <c r="F116" s="267"/>
      <c r="G116" s="582" t="s">
        <v>360</v>
      </c>
      <c r="H116" s="84"/>
      <c r="I116" s="629">
        <v>44570113</v>
      </c>
    </row>
    <row r="117" spans="1:9" ht="29" x14ac:dyDescent="0.35">
      <c r="A117" s="1121" t="s">
        <v>343</v>
      </c>
      <c r="B117" s="571">
        <v>2021</v>
      </c>
      <c r="C117" s="634"/>
      <c r="D117" s="619" t="s">
        <v>387</v>
      </c>
      <c r="E117" s="84" t="s">
        <v>352</v>
      </c>
      <c r="F117" s="267"/>
      <c r="G117" s="582" t="s">
        <v>388</v>
      </c>
      <c r="H117" s="84"/>
      <c r="I117" s="635">
        <v>196102949</v>
      </c>
    </row>
    <row r="118" spans="1:9" ht="43.5" x14ac:dyDescent="0.35">
      <c r="A118" s="1121" t="s">
        <v>343</v>
      </c>
      <c r="B118" s="571">
        <v>2021</v>
      </c>
      <c r="C118" s="634"/>
      <c r="D118" s="619" t="s">
        <v>389</v>
      </c>
      <c r="E118" s="84" t="s">
        <v>352</v>
      </c>
      <c r="F118" s="267"/>
      <c r="G118" s="582" t="s">
        <v>390</v>
      </c>
      <c r="H118" s="84"/>
      <c r="I118" s="635">
        <v>124539216</v>
      </c>
    </row>
    <row r="119" spans="1:9" ht="29" x14ac:dyDescent="0.35">
      <c r="A119" s="1121" t="s">
        <v>343</v>
      </c>
      <c r="B119" s="571">
        <v>2021</v>
      </c>
      <c r="C119" s="636"/>
      <c r="D119" s="619" t="s">
        <v>391</v>
      </c>
      <c r="E119" s="84" t="s">
        <v>352</v>
      </c>
      <c r="F119" s="267"/>
      <c r="G119" s="582" t="s">
        <v>392</v>
      </c>
      <c r="H119" s="84"/>
      <c r="I119" s="635">
        <v>35812442</v>
      </c>
    </row>
    <row r="120" spans="1:9" ht="14.5" x14ac:dyDescent="0.35">
      <c r="A120" s="1121" t="s">
        <v>343</v>
      </c>
      <c r="B120" s="571">
        <v>2021</v>
      </c>
      <c r="C120" s="267" t="s">
        <v>32</v>
      </c>
      <c r="D120" s="619"/>
      <c r="E120" s="84"/>
      <c r="F120" s="267"/>
      <c r="G120" s="582"/>
      <c r="H120" s="84"/>
      <c r="I120" s="637"/>
    </row>
    <row r="121" spans="1:9" ht="14.5" x14ac:dyDescent="0.35">
      <c r="A121" s="1121" t="s">
        <v>343</v>
      </c>
      <c r="B121" s="571">
        <v>2021</v>
      </c>
      <c r="C121" s="267"/>
      <c r="D121" s="619"/>
      <c r="E121" s="84"/>
      <c r="F121" s="267"/>
      <c r="G121" s="582"/>
      <c r="H121" s="84"/>
      <c r="I121" s="629"/>
    </row>
    <row r="122" spans="1:9" ht="14.5" x14ac:dyDescent="0.35">
      <c r="A122" s="1121" t="s">
        <v>343</v>
      </c>
      <c r="B122" s="571">
        <v>2021</v>
      </c>
      <c r="C122" s="620" t="s">
        <v>257</v>
      </c>
      <c r="D122" s="621"/>
      <c r="E122" s="622"/>
      <c r="F122" s="623"/>
      <c r="G122" s="624"/>
      <c r="H122" s="623"/>
      <c r="I122" s="638">
        <f>SUM(I96:I121)</f>
        <v>1890780931</v>
      </c>
    </row>
    <row r="123" spans="1:9" ht="33" customHeight="1" x14ac:dyDescent="0.35">
      <c r="A123" s="724" t="s">
        <v>396</v>
      </c>
      <c r="B123" s="571">
        <v>2021</v>
      </c>
      <c r="C123" s="612" t="s">
        <v>27</v>
      </c>
      <c r="D123" s="613"/>
      <c r="E123" s="84"/>
      <c r="F123" s="267"/>
      <c r="G123" s="582"/>
      <c r="H123" s="84"/>
      <c r="I123" s="629"/>
    </row>
    <row r="124" spans="1:9" ht="43.5" x14ac:dyDescent="0.35">
      <c r="A124" s="724" t="s">
        <v>396</v>
      </c>
      <c r="B124" s="571">
        <v>2021</v>
      </c>
      <c r="C124" s="612" t="s">
        <v>28</v>
      </c>
      <c r="D124" s="613" t="s">
        <v>404</v>
      </c>
      <c r="E124" s="84" t="s">
        <v>284</v>
      </c>
      <c r="F124" s="267"/>
      <c r="G124" s="582" t="s">
        <v>405</v>
      </c>
      <c r="H124" s="84"/>
      <c r="I124" s="629">
        <v>21023803</v>
      </c>
    </row>
    <row r="125" spans="1:9" ht="29" x14ac:dyDescent="0.35">
      <c r="A125" s="724" t="s">
        <v>396</v>
      </c>
      <c r="B125" s="571">
        <v>2021</v>
      </c>
      <c r="C125" s="468" t="s">
        <v>29</v>
      </c>
      <c r="D125" s="613" t="s">
        <v>406</v>
      </c>
      <c r="E125" s="84" t="s">
        <v>284</v>
      </c>
      <c r="F125" s="267"/>
      <c r="G125" s="582" t="s">
        <v>392</v>
      </c>
      <c r="H125" s="84"/>
      <c r="I125" s="629">
        <v>21024599</v>
      </c>
    </row>
    <row r="126" spans="1:9" ht="29" x14ac:dyDescent="0.35">
      <c r="A126" s="724" t="s">
        <v>396</v>
      </c>
      <c r="B126" s="571">
        <v>2021</v>
      </c>
      <c r="C126" s="616"/>
      <c r="D126" s="613" t="s">
        <v>407</v>
      </c>
      <c r="E126" s="84" t="s">
        <v>284</v>
      </c>
      <c r="F126" s="267"/>
      <c r="G126" s="582" t="s">
        <v>408</v>
      </c>
      <c r="H126" s="84"/>
      <c r="I126" s="629">
        <v>58146172</v>
      </c>
    </row>
    <row r="127" spans="1:9" ht="29" x14ac:dyDescent="0.35">
      <c r="A127" s="724" t="s">
        <v>396</v>
      </c>
      <c r="B127" s="571">
        <v>2021</v>
      </c>
      <c r="C127" s="616"/>
      <c r="D127" s="613" t="s">
        <v>409</v>
      </c>
      <c r="E127" s="84" t="s">
        <v>284</v>
      </c>
      <c r="F127" s="267"/>
      <c r="G127" s="582" t="s">
        <v>408</v>
      </c>
      <c r="H127" s="84"/>
      <c r="I127" s="629">
        <v>5937000</v>
      </c>
    </row>
    <row r="128" spans="1:9" ht="29" x14ac:dyDescent="0.35">
      <c r="A128" s="724" t="s">
        <v>396</v>
      </c>
      <c r="B128" s="571">
        <v>2021</v>
      </c>
      <c r="C128" s="616"/>
      <c r="D128" s="613" t="s">
        <v>410</v>
      </c>
      <c r="E128" s="84" t="s">
        <v>284</v>
      </c>
      <c r="F128" s="267"/>
      <c r="G128" s="582" t="s">
        <v>411</v>
      </c>
      <c r="H128" s="84"/>
      <c r="I128" s="632">
        <v>7087034</v>
      </c>
    </row>
    <row r="129" spans="1:9" ht="14.5" x14ac:dyDescent="0.35">
      <c r="A129" s="724" t="s">
        <v>396</v>
      </c>
      <c r="B129" s="571">
        <v>2021</v>
      </c>
      <c r="C129" s="617"/>
      <c r="D129" s="613" t="s">
        <v>412</v>
      </c>
      <c r="E129" s="84" t="s">
        <v>284</v>
      </c>
      <c r="F129" s="267"/>
      <c r="G129" s="582" t="s">
        <v>368</v>
      </c>
      <c r="H129" s="84"/>
      <c r="I129" s="629">
        <v>9132165</v>
      </c>
    </row>
    <row r="130" spans="1:9" ht="29" x14ac:dyDescent="0.35">
      <c r="A130" s="724" t="s">
        <v>396</v>
      </c>
      <c r="B130" s="571">
        <v>2021</v>
      </c>
      <c r="C130" s="468" t="s">
        <v>30</v>
      </c>
      <c r="D130" s="613" t="s">
        <v>413</v>
      </c>
      <c r="E130" s="84" t="s">
        <v>295</v>
      </c>
      <c r="F130" s="267"/>
      <c r="G130" s="582" t="s">
        <v>408</v>
      </c>
      <c r="H130" s="84"/>
      <c r="I130" s="629">
        <v>9308845</v>
      </c>
    </row>
    <row r="131" spans="1:9" ht="33" customHeight="1" x14ac:dyDescent="0.35">
      <c r="A131" s="724" t="s">
        <v>396</v>
      </c>
      <c r="B131" s="571">
        <v>2021</v>
      </c>
      <c r="C131" s="470"/>
      <c r="D131" s="613" t="s">
        <v>414</v>
      </c>
      <c r="E131" s="84" t="s">
        <v>415</v>
      </c>
      <c r="F131" s="267"/>
      <c r="G131" s="582" t="s">
        <v>411</v>
      </c>
      <c r="H131" s="84"/>
      <c r="I131" s="629">
        <v>21749237</v>
      </c>
    </row>
    <row r="132" spans="1:9" ht="43.5" x14ac:dyDescent="0.35">
      <c r="A132" s="724" t="s">
        <v>396</v>
      </c>
      <c r="B132" s="571">
        <v>2021</v>
      </c>
      <c r="C132" s="1160" t="s">
        <v>31</v>
      </c>
      <c r="D132" s="613" t="s">
        <v>416</v>
      </c>
      <c r="E132" s="84" t="s">
        <v>284</v>
      </c>
      <c r="F132" s="267"/>
      <c r="G132" s="582" t="s">
        <v>417</v>
      </c>
      <c r="H132" s="84"/>
      <c r="I132" s="629">
        <v>504221851</v>
      </c>
    </row>
    <row r="133" spans="1:9" ht="33" customHeight="1" x14ac:dyDescent="0.35">
      <c r="A133" s="724" t="s">
        <v>396</v>
      </c>
      <c r="B133" s="571">
        <v>2021</v>
      </c>
      <c r="C133" s="1161"/>
      <c r="D133" s="613" t="s">
        <v>418</v>
      </c>
      <c r="E133" s="84" t="s">
        <v>284</v>
      </c>
      <c r="F133" s="267"/>
      <c r="G133" s="582" t="s">
        <v>419</v>
      </c>
      <c r="H133" s="84"/>
      <c r="I133" s="629">
        <v>35023411</v>
      </c>
    </row>
    <row r="134" spans="1:9" ht="72.5" x14ac:dyDescent="0.35">
      <c r="A134" s="724" t="s">
        <v>396</v>
      </c>
      <c r="B134" s="571">
        <v>2021</v>
      </c>
      <c r="C134" s="1161"/>
      <c r="D134" s="613" t="s">
        <v>420</v>
      </c>
      <c r="E134" s="84" t="s">
        <v>295</v>
      </c>
      <c r="F134" s="267"/>
      <c r="G134" s="582" t="s">
        <v>421</v>
      </c>
      <c r="H134" s="84"/>
      <c r="I134" s="629">
        <v>36463092</v>
      </c>
    </row>
    <row r="135" spans="1:9" ht="43.5" x14ac:dyDescent="0.35">
      <c r="A135" s="724" t="s">
        <v>396</v>
      </c>
      <c r="B135" s="571">
        <v>2021</v>
      </c>
      <c r="C135" s="1161"/>
      <c r="D135" s="613" t="s">
        <v>422</v>
      </c>
      <c r="E135" s="84" t="s">
        <v>284</v>
      </c>
      <c r="F135" s="267"/>
      <c r="G135" s="582" t="s">
        <v>417</v>
      </c>
      <c r="H135" s="84"/>
      <c r="I135" s="629">
        <v>32751885</v>
      </c>
    </row>
    <row r="136" spans="1:9" ht="43.5" x14ac:dyDescent="0.35">
      <c r="A136" s="724" t="s">
        <v>396</v>
      </c>
      <c r="B136" s="571">
        <v>2021</v>
      </c>
      <c r="C136" s="1162"/>
      <c r="D136" s="619" t="s">
        <v>423</v>
      </c>
      <c r="E136" s="84" t="s">
        <v>284</v>
      </c>
      <c r="F136" s="267"/>
      <c r="G136" s="582" t="s">
        <v>424</v>
      </c>
      <c r="H136" s="84"/>
      <c r="I136" s="635">
        <v>30547846</v>
      </c>
    </row>
    <row r="137" spans="1:9" ht="43.5" x14ac:dyDescent="0.35">
      <c r="A137" s="724" t="s">
        <v>396</v>
      </c>
      <c r="B137" s="571">
        <v>2021</v>
      </c>
      <c r="C137" s="1160" t="s">
        <v>32</v>
      </c>
      <c r="D137" s="619" t="s">
        <v>425</v>
      </c>
      <c r="E137" s="84" t="s">
        <v>284</v>
      </c>
      <c r="F137" s="267"/>
      <c r="G137" s="582" t="s">
        <v>426</v>
      </c>
      <c r="H137" s="84"/>
      <c r="I137" s="637">
        <v>13691054</v>
      </c>
    </row>
    <row r="138" spans="1:9" ht="43.5" x14ac:dyDescent="0.35">
      <c r="A138" s="724" t="s">
        <v>396</v>
      </c>
      <c r="B138" s="571">
        <v>2021</v>
      </c>
      <c r="C138" s="1162"/>
      <c r="D138" s="619" t="s">
        <v>427</v>
      </c>
      <c r="E138" s="84" t="s">
        <v>284</v>
      </c>
      <c r="F138" s="267"/>
      <c r="G138" s="582" t="s">
        <v>428</v>
      </c>
      <c r="H138" s="84"/>
      <c r="I138" s="629">
        <v>35808965</v>
      </c>
    </row>
    <row r="139" spans="1:9" ht="14.5" x14ac:dyDescent="0.35">
      <c r="A139" s="724" t="s">
        <v>396</v>
      </c>
      <c r="B139" s="571">
        <v>2021</v>
      </c>
      <c r="C139" s="1199" t="s">
        <v>257</v>
      </c>
      <c r="D139" s="1200"/>
      <c r="E139" s="1200"/>
      <c r="F139" s="1200"/>
      <c r="G139" s="1201"/>
      <c r="H139" s="623"/>
      <c r="I139" s="638">
        <f>SUM(I124:I138)</f>
        <v>841916959</v>
      </c>
    </row>
    <row r="140" spans="1:9" ht="14.5" x14ac:dyDescent="0.35">
      <c r="A140" s="1125" t="s">
        <v>434</v>
      </c>
      <c r="B140" s="571">
        <v>2021</v>
      </c>
      <c r="C140" s="606" t="s">
        <v>27</v>
      </c>
      <c r="D140" s="466"/>
      <c r="E140" s="29"/>
      <c r="F140" s="572"/>
      <c r="G140" s="639"/>
      <c r="H140" s="29"/>
      <c r="I140" s="640"/>
    </row>
    <row r="141" spans="1:9" ht="32.25" customHeight="1" x14ac:dyDescent="0.35">
      <c r="A141" s="1125" t="s">
        <v>434</v>
      </c>
      <c r="B141" s="571">
        <v>2021</v>
      </c>
      <c r="C141" s="641" t="s">
        <v>28</v>
      </c>
      <c r="D141" s="466" t="s">
        <v>440</v>
      </c>
      <c r="E141" s="29" t="s">
        <v>284</v>
      </c>
      <c r="F141" s="572">
        <v>30</v>
      </c>
      <c r="G141" s="406" t="s">
        <v>1391</v>
      </c>
      <c r="H141" s="29"/>
      <c r="I141" s="640">
        <v>839288514</v>
      </c>
    </row>
    <row r="142" spans="1:9" ht="101.5" x14ac:dyDescent="0.35">
      <c r="A142" s="1125" t="s">
        <v>434</v>
      </c>
      <c r="B142" s="571">
        <v>2021</v>
      </c>
      <c r="C142" s="402"/>
      <c r="D142" s="466" t="s">
        <v>441</v>
      </c>
      <c r="E142" s="29" t="s">
        <v>284</v>
      </c>
      <c r="F142" s="572">
        <v>200</v>
      </c>
      <c r="G142" s="406" t="s">
        <v>442</v>
      </c>
      <c r="H142" s="29"/>
      <c r="I142" s="640">
        <v>150733950</v>
      </c>
    </row>
    <row r="143" spans="1:9" ht="29" x14ac:dyDescent="0.35">
      <c r="A143" s="1125" t="s">
        <v>434</v>
      </c>
      <c r="B143" s="571">
        <v>2021</v>
      </c>
      <c r="C143" s="642" t="s">
        <v>29</v>
      </c>
      <c r="D143" s="466" t="s">
        <v>443</v>
      </c>
      <c r="E143" s="29" t="s">
        <v>284</v>
      </c>
      <c r="F143" s="572">
        <v>100</v>
      </c>
      <c r="G143" s="406" t="s">
        <v>1392</v>
      </c>
      <c r="H143" s="29"/>
      <c r="I143" s="640">
        <v>34730000</v>
      </c>
    </row>
    <row r="144" spans="1:9" ht="145" x14ac:dyDescent="0.35">
      <c r="A144" s="1125" t="s">
        <v>434</v>
      </c>
      <c r="B144" s="571">
        <v>2021</v>
      </c>
      <c r="C144" s="600"/>
      <c r="D144" s="466" t="s">
        <v>444</v>
      </c>
      <c r="E144" s="29" t="s">
        <v>284</v>
      </c>
      <c r="F144" s="572">
        <v>5000</v>
      </c>
      <c r="G144" s="406" t="s">
        <v>1393</v>
      </c>
      <c r="H144" s="29"/>
      <c r="I144" s="640">
        <v>287657780</v>
      </c>
    </row>
    <row r="145" spans="1:9" ht="58" x14ac:dyDescent="0.35">
      <c r="A145" s="1125" t="s">
        <v>434</v>
      </c>
      <c r="B145" s="571">
        <v>2021</v>
      </c>
      <c r="C145" s="643"/>
      <c r="D145" s="469" t="s">
        <v>445</v>
      </c>
      <c r="E145" s="29" t="s">
        <v>284</v>
      </c>
      <c r="F145" s="572">
        <v>10000</v>
      </c>
      <c r="G145" s="406" t="s">
        <v>1394</v>
      </c>
      <c r="H145" s="29"/>
      <c r="I145" s="640">
        <v>2101137500</v>
      </c>
    </row>
    <row r="146" spans="1:9" ht="87" x14ac:dyDescent="0.35">
      <c r="A146" s="1125" t="s">
        <v>434</v>
      </c>
      <c r="B146" s="571">
        <v>2021</v>
      </c>
      <c r="C146" s="644"/>
      <c r="D146" s="466" t="s">
        <v>446</v>
      </c>
      <c r="E146" s="29" t="s">
        <v>284</v>
      </c>
      <c r="F146" s="645" t="s">
        <v>447</v>
      </c>
      <c r="G146" s="406" t="s">
        <v>1395</v>
      </c>
      <c r="H146" s="29"/>
      <c r="I146" s="640">
        <v>498895300</v>
      </c>
    </row>
    <row r="147" spans="1:9" ht="44.25" customHeight="1" x14ac:dyDescent="0.35">
      <c r="A147" s="1125" t="s">
        <v>434</v>
      </c>
      <c r="B147" s="571">
        <v>2021</v>
      </c>
      <c r="C147" s="641" t="s">
        <v>30</v>
      </c>
      <c r="D147" s="466" t="s">
        <v>448</v>
      </c>
      <c r="E147" s="29" t="s">
        <v>284</v>
      </c>
      <c r="F147" s="572">
        <v>1000</v>
      </c>
      <c r="G147" s="406" t="s">
        <v>1396</v>
      </c>
      <c r="H147" s="29"/>
      <c r="I147" s="640">
        <v>84993050</v>
      </c>
    </row>
    <row r="148" spans="1:9" ht="43.5" x14ac:dyDescent="0.35">
      <c r="A148" s="1125" t="s">
        <v>434</v>
      </c>
      <c r="B148" s="571">
        <v>2021</v>
      </c>
      <c r="C148" s="646"/>
      <c r="D148" s="466" t="s">
        <v>449</v>
      </c>
      <c r="E148" s="29" t="s">
        <v>284</v>
      </c>
      <c r="F148" s="572">
        <v>1000</v>
      </c>
      <c r="G148" s="406" t="s">
        <v>1397</v>
      </c>
      <c r="H148" s="29"/>
      <c r="I148" s="640">
        <v>524631823</v>
      </c>
    </row>
    <row r="149" spans="1:9" ht="29" x14ac:dyDescent="0.35">
      <c r="A149" s="1125" t="s">
        <v>434</v>
      </c>
      <c r="B149" s="571">
        <v>2021</v>
      </c>
      <c r="C149" s="402"/>
      <c r="D149" s="466" t="s">
        <v>450</v>
      </c>
      <c r="E149" s="29" t="s">
        <v>284</v>
      </c>
      <c r="F149" s="572">
        <v>100</v>
      </c>
      <c r="G149" s="406" t="s">
        <v>1398</v>
      </c>
      <c r="H149" s="29"/>
      <c r="I149" s="640">
        <v>115000000</v>
      </c>
    </row>
    <row r="150" spans="1:9" ht="203" x14ac:dyDescent="0.35">
      <c r="A150" s="1125" t="s">
        <v>434</v>
      </c>
      <c r="B150" s="571">
        <v>2021</v>
      </c>
      <c r="C150" s="641" t="s">
        <v>31</v>
      </c>
      <c r="D150" s="466" t="s">
        <v>451</v>
      </c>
      <c r="E150" s="29" t="s">
        <v>284</v>
      </c>
      <c r="F150" s="572"/>
      <c r="G150" s="406" t="s">
        <v>1399</v>
      </c>
      <c r="H150" s="29"/>
      <c r="I150" s="640">
        <v>471401900</v>
      </c>
    </row>
    <row r="151" spans="1:9" ht="101.5" x14ac:dyDescent="0.35">
      <c r="A151" s="1125" t="s">
        <v>434</v>
      </c>
      <c r="B151" s="571">
        <v>2021</v>
      </c>
      <c r="C151" s="646"/>
      <c r="D151" s="466" t="s">
        <v>452</v>
      </c>
      <c r="E151" s="29" t="s">
        <v>284</v>
      </c>
      <c r="F151" s="572"/>
      <c r="G151" s="588" t="s">
        <v>1400</v>
      </c>
      <c r="H151" s="29"/>
      <c r="I151" s="640">
        <v>4378591228</v>
      </c>
    </row>
    <row r="152" spans="1:9" ht="14.5" x14ac:dyDescent="0.35">
      <c r="A152" s="1125" t="s">
        <v>434</v>
      </c>
      <c r="B152" s="571">
        <v>2021</v>
      </c>
      <c r="C152" s="402"/>
      <c r="D152" s="466" t="s">
        <v>453</v>
      </c>
      <c r="E152" s="29" t="s">
        <v>284</v>
      </c>
      <c r="F152" s="581"/>
      <c r="G152" s="588" t="s">
        <v>454</v>
      </c>
      <c r="H152" s="581"/>
      <c r="I152" s="647">
        <v>164158550</v>
      </c>
    </row>
    <row r="153" spans="1:9" ht="29" x14ac:dyDescent="0.35">
      <c r="A153" s="1125" t="s">
        <v>434</v>
      </c>
      <c r="B153" s="571">
        <v>2021</v>
      </c>
      <c r="C153" s="606" t="s">
        <v>32</v>
      </c>
      <c r="D153" s="466" t="s">
        <v>455</v>
      </c>
      <c r="E153" s="29" t="s">
        <v>284</v>
      </c>
      <c r="F153" s="572"/>
      <c r="G153" s="406" t="s">
        <v>1401</v>
      </c>
      <c r="H153" s="29"/>
      <c r="I153" s="640">
        <v>51807500</v>
      </c>
    </row>
    <row r="154" spans="1:9" ht="14.5" x14ac:dyDescent="0.35">
      <c r="A154" s="1125" t="s">
        <v>434</v>
      </c>
      <c r="B154" s="571">
        <v>2021</v>
      </c>
      <c r="C154" s="608" t="s">
        <v>257</v>
      </c>
      <c r="D154" s="609"/>
      <c r="E154" s="581"/>
      <c r="F154" s="575"/>
      <c r="G154" s="648"/>
      <c r="H154" s="575"/>
      <c r="I154" s="649">
        <f>SUM(I141:I153)</f>
        <v>9703027095</v>
      </c>
    </row>
    <row r="155" spans="1:9" ht="14.5" x14ac:dyDescent="0.35">
      <c r="A155" s="269" t="s">
        <v>462</v>
      </c>
      <c r="B155" s="571">
        <v>2021</v>
      </c>
      <c r="C155" s="613" t="s">
        <v>27</v>
      </c>
      <c r="D155" s="613"/>
      <c r="E155" s="84"/>
      <c r="F155" s="85"/>
      <c r="G155" s="582"/>
      <c r="H155" s="84"/>
      <c r="I155" s="614"/>
    </row>
    <row r="156" spans="1:9" ht="43.5" x14ac:dyDescent="0.35">
      <c r="A156" s="516"/>
      <c r="B156" s="571">
        <v>2021</v>
      </c>
      <c r="C156" s="613" t="s">
        <v>28</v>
      </c>
      <c r="D156" s="613" t="s">
        <v>471</v>
      </c>
      <c r="E156" s="84" t="s">
        <v>472</v>
      </c>
      <c r="F156" s="85">
        <v>522</v>
      </c>
      <c r="G156" s="582" t="s">
        <v>473</v>
      </c>
      <c r="H156" s="84"/>
      <c r="I156" s="614">
        <v>403650000</v>
      </c>
    </row>
    <row r="157" spans="1:9" ht="29" x14ac:dyDescent="0.35">
      <c r="A157" s="516"/>
      <c r="B157" s="571">
        <v>2021</v>
      </c>
      <c r="C157" s="613" t="s">
        <v>29</v>
      </c>
      <c r="D157" s="613" t="s">
        <v>474</v>
      </c>
      <c r="E157" s="84" t="s">
        <v>475</v>
      </c>
      <c r="F157" s="85">
        <f>1400+460</f>
        <v>1860</v>
      </c>
      <c r="G157" s="582" t="s">
        <v>476</v>
      </c>
      <c r="H157" s="84"/>
      <c r="I157" s="614">
        <v>222727723</v>
      </c>
    </row>
    <row r="158" spans="1:9" ht="29" x14ac:dyDescent="0.35">
      <c r="A158" s="516"/>
      <c r="B158" s="571">
        <v>2021</v>
      </c>
      <c r="C158" s="468" t="s">
        <v>30</v>
      </c>
      <c r="D158" s="613" t="s">
        <v>477</v>
      </c>
      <c r="E158" s="267" t="s">
        <v>478</v>
      </c>
      <c r="F158" s="85">
        <v>4</v>
      </c>
      <c r="G158" s="582" t="s">
        <v>479</v>
      </c>
      <c r="H158" s="84"/>
      <c r="I158" s="614">
        <v>114350000</v>
      </c>
    </row>
    <row r="159" spans="1:9" ht="29" x14ac:dyDescent="0.35">
      <c r="A159" s="516"/>
      <c r="B159" s="571">
        <v>2021</v>
      </c>
      <c r="C159" s="470"/>
      <c r="D159" s="613" t="s">
        <v>480</v>
      </c>
      <c r="E159" s="84" t="s">
        <v>481</v>
      </c>
      <c r="F159" s="85"/>
      <c r="G159" s="582" t="s">
        <v>476</v>
      </c>
      <c r="H159" s="84"/>
      <c r="I159" s="614">
        <v>68276400</v>
      </c>
    </row>
    <row r="160" spans="1:9" ht="43.5" x14ac:dyDescent="0.35">
      <c r="A160" s="516"/>
      <c r="B160" s="571">
        <v>2021</v>
      </c>
      <c r="C160" s="470"/>
      <c r="D160" s="613" t="s">
        <v>482</v>
      </c>
      <c r="E160" s="286" t="s">
        <v>483</v>
      </c>
      <c r="F160" s="85"/>
      <c r="G160" s="582" t="s">
        <v>476</v>
      </c>
      <c r="H160" s="84"/>
      <c r="I160" s="614">
        <v>182000000</v>
      </c>
    </row>
    <row r="161" spans="1:9" ht="29" x14ac:dyDescent="0.35">
      <c r="A161" s="516"/>
      <c r="B161" s="571">
        <v>2021</v>
      </c>
      <c r="C161" s="470"/>
      <c r="D161" s="613" t="s">
        <v>484</v>
      </c>
      <c r="E161" s="85" t="s">
        <v>485</v>
      </c>
      <c r="F161" s="85">
        <v>150</v>
      </c>
      <c r="G161" s="582" t="s">
        <v>476</v>
      </c>
      <c r="H161" s="84"/>
      <c r="I161" s="614">
        <v>81000000</v>
      </c>
    </row>
    <row r="162" spans="1:9" ht="43.5" x14ac:dyDescent="0.35">
      <c r="A162" s="516"/>
      <c r="B162" s="571">
        <v>2021</v>
      </c>
      <c r="C162" s="470"/>
      <c r="D162" s="613" t="s">
        <v>486</v>
      </c>
      <c r="E162" s="85" t="s">
        <v>487</v>
      </c>
      <c r="F162" s="85">
        <v>2</v>
      </c>
      <c r="G162" s="582" t="s">
        <v>488</v>
      </c>
      <c r="H162" s="84"/>
      <c r="I162" s="614">
        <v>52000000</v>
      </c>
    </row>
    <row r="163" spans="1:9" ht="58" x14ac:dyDescent="0.35">
      <c r="A163" s="516"/>
      <c r="B163" s="571">
        <v>2021</v>
      </c>
      <c r="C163" s="470"/>
      <c r="D163" s="613" t="s">
        <v>489</v>
      </c>
      <c r="E163" s="85" t="s">
        <v>490</v>
      </c>
      <c r="F163" s="85">
        <v>20</v>
      </c>
      <c r="G163" s="582" t="s">
        <v>491</v>
      </c>
      <c r="H163" s="84"/>
      <c r="I163" s="614">
        <v>76596373</v>
      </c>
    </row>
    <row r="164" spans="1:9" ht="29" x14ac:dyDescent="0.35">
      <c r="A164" s="516"/>
      <c r="B164" s="571">
        <v>2021</v>
      </c>
      <c r="C164" s="473"/>
      <c r="D164" s="613" t="s">
        <v>492</v>
      </c>
      <c r="E164" s="85" t="s">
        <v>493</v>
      </c>
      <c r="F164" s="85">
        <f>14159+7375+1112</f>
        <v>22646</v>
      </c>
      <c r="G164" s="582" t="s">
        <v>494</v>
      </c>
      <c r="H164" s="84"/>
      <c r="I164" s="614">
        <v>21500000</v>
      </c>
    </row>
    <row r="165" spans="1:9" ht="29" x14ac:dyDescent="0.35">
      <c r="A165" s="516"/>
      <c r="B165" s="571">
        <v>2021</v>
      </c>
      <c r="C165" s="468" t="s">
        <v>31</v>
      </c>
      <c r="D165" s="613" t="s">
        <v>495</v>
      </c>
      <c r="E165" s="84" t="s">
        <v>496</v>
      </c>
      <c r="F165" s="85">
        <v>54410</v>
      </c>
      <c r="G165" s="582" t="s">
        <v>497</v>
      </c>
      <c r="H165" s="84"/>
      <c r="I165" s="614">
        <v>1035862939</v>
      </c>
    </row>
    <row r="166" spans="1:9" ht="29" x14ac:dyDescent="0.35">
      <c r="A166" s="516"/>
      <c r="B166" s="571">
        <v>2021</v>
      </c>
      <c r="C166" s="470"/>
      <c r="D166" s="613" t="s">
        <v>498</v>
      </c>
      <c r="E166" s="84" t="s">
        <v>499</v>
      </c>
      <c r="F166" s="85">
        <v>26127</v>
      </c>
      <c r="G166" s="582" t="s">
        <v>479</v>
      </c>
      <c r="H166" s="84"/>
      <c r="I166" s="614">
        <v>166661086</v>
      </c>
    </row>
    <row r="167" spans="1:9" ht="29" x14ac:dyDescent="0.35">
      <c r="A167" s="516"/>
      <c r="B167" s="571">
        <v>2021</v>
      </c>
      <c r="C167" s="470"/>
      <c r="D167" s="613" t="s">
        <v>500</v>
      </c>
      <c r="E167" s="85" t="s">
        <v>501</v>
      </c>
      <c r="F167" s="1174">
        <v>4046</v>
      </c>
      <c r="G167" s="582" t="s">
        <v>476</v>
      </c>
      <c r="H167" s="84"/>
      <c r="I167" s="614">
        <v>91711000</v>
      </c>
    </row>
    <row r="168" spans="1:9" ht="43.5" x14ac:dyDescent="0.35">
      <c r="A168" s="516"/>
      <c r="B168" s="571">
        <v>2021</v>
      </c>
      <c r="C168" s="473"/>
      <c r="D168" s="613" t="s">
        <v>502</v>
      </c>
      <c r="E168" s="85" t="s">
        <v>503</v>
      </c>
      <c r="F168" s="1176"/>
      <c r="G168" s="582" t="s">
        <v>476</v>
      </c>
      <c r="H168" s="84"/>
      <c r="I168" s="614">
        <v>176762000</v>
      </c>
    </row>
    <row r="169" spans="1:9" ht="14.5" x14ac:dyDescent="0.35">
      <c r="A169" s="516"/>
      <c r="B169" s="571">
        <v>2021</v>
      </c>
      <c r="C169" s="613" t="s">
        <v>32</v>
      </c>
      <c r="D169" s="613" t="s">
        <v>504</v>
      </c>
      <c r="E169" s="84" t="s">
        <v>505</v>
      </c>
      <c r="F169" s="85">
        <v>60</v>
      </c>
      <c r="G169" s="582"/>
      <c r="H169" s="84"/>
      <c r="I169" s="614">
        <v>125143200</v>
      </c>
    </row>
    <row r="170" spans="1:9" ht="14.5" x14ac:dyDescent="0.35">
      <c r="A170" s="516"/>
      <c r="B170" s="571">
        <v>2021</v>
      </c>
      <c r="C170" s="620" t="s">
        <v>257</v>
      </c>
      <c r="D170" s="621"/>
      <c r="E170" s="622"/>
      <c r="F170" s="418"/>
      <c r="G170" s="624"/>
      <c r="H170" s="623"/>
      <c r="I170" s="287">
        <f>SUM(I155:I169)</f>
        <v>2818240721</v>
      </c>
    </row>
    <row r="171" spans="1:9" ht="34.5" customHeight="1" x14ac:dyDescent="0.35">
      <c r="A171" s="725" t="s">
        <v>509</v>
      </c>
      <c r="B171" s="571">
        <v>2021</v>
      </c>
      <c r="C171" s="612" t="s">
        <v>27</v>
      </c>
      <c r="D171" s="613"/>
      <c r="E171" s="84"/>
      <c r="F171" s="267"/>
      <c r="G171" s="582"/>
      <c r="H171" s="84"/>
      <c r="I171" s="629"/>
    </row>
    <row r="172" spans="1:9" ht="29" x14ac:dyDescent="0.35">
      <c r="A172" s="725" t="s">
        <v>509</v>
      </c>
      <c r="B172" s="571">
        <v>2021</v>
      </c>
      <c r="C172" s="650" t="s">
        <v>28</v>
      </c>
      <c r="D172" s="613" t="s">
        <v>518</v>
      </c>
      <c r="E172" s="84" t="s">
        <v>284</v>
      </c>
      <c r="F172" s="267"/>
      <c r="G172" s="582" t="s">
        <v>370</v>
      </c>
      <c r="H172" s="84"/>
      <c r="I172" s="629">
        <v>50575207</v>
      </c>
    </row>
    <row r="173" spans="1:9" ht="43.5" x14ac:dyDescent="0.35">
      <c r="A173" s="725" t="s">
        <v>509</v>
      </c>
      <c r="B173" s="571">
        <v>2021</v>
      </c>
      <c r="C173" s="651"/>
      <c r="D173" s="613" t="s">
        <v>519</v>
      </c>
      <c r="E173" s="84" t="s">
        <v>284</v>
      </c>
      <c r="F173" s="267"/>
      <c r="G173" s="582" t="s">
        <v>520</v>
      </c>
      <c r="H173" s="84"/>
      <c r="I173" s="629">
        <v>50229863</v>
      </c>
    </row>
    <row r="174" spans="1:9" ht="29" x14ac:dyDescent="0.35">
      <c r="A174" s="725" t="s">
        <v>509</v>
      </c>
      <c r="B174" s="571">
        <v>2021</v>
      </c>
      <c r="C174" s="651"/>
      <c r="D174" s="613" t="s">
        <v>521</v>
      </c>
      <c r="E174" s="84" t="s">
        <v>284</v>
      </c>
      <c r="F174" s="267"/>
      <c r="G174" s="582" t="s">
        <v>388</v>
      </c>
      <c r="H174" s="84"/>
      <c r="I174" s="629">
        <v>200091309</v>
      </c>
    </row>
    <row r="175" spans="1:9" ht="43.5" x14ac:dyDescent="0.35">
      <c r="A175" s="725" t="s">
        <v>509</v>
      </c>
      <c r="B175" s="571">
        <v>2021</v>
      </c>
      <c r="C175" s="651"/>
      <c r="D175" s="613" t="s">
        <v>522</v>
      </c>
      <c r="E175" s="84" t="s">
        <v>284</v>
      </c>
      <c r="F175" s="267"/>
      <c r="G175" s="582" t="s">
        <v>523</v>
      </c>
      <c r="H175" s="84"/>
      <c r="I175" s="629">
        <v>38328904</v>
      </c>
    </row>
    <row r="176" spans="1:9" ht="43.5" x14ac:dyDescent="0.35">
      <c r="A176" s="725" t="s">
        <v>509</v>
      </c>
      <c r="B176" s="571">
        <v>2021</v>
      </c>
      <c r="C176" s="652"/>
      <c r="D176" s="613" t="s">
        <v>524</v>
      </c>
      <c r="E176" s="84" t="s">
        <v>284</v>
      </c>
      <c r="F176" s="267"/>
      <c r="G176" s="582" t="s">
        <v>525</v>
      </c>
      <c r="H176" s="84"/>
      <c r="I176" s="629">
        <v>12627779</v>
      </c>
    </row>
    <row r="177" spans="1:9" ht="29" x14ac:dyDescent="0.35">
      <c r="A177" s="725" t="s">
        <v>509</v>
      </c>
      <c r="B177" s="571">
        <v>2021</v>
      </c>
      <c r="C177" s="650" t="s">
        <v>29</v>
      </c>
      <c r="D177" s="613" t="s">
        <v>526</v>
      </c>
      <c r="E177" s="84" t="s">
        <v>284</v>
      </c>
      <c r="F177" s="267"/>
      <c r="G177" s="582" t="s">
        <v>527</v>
      </c>
      <c r="H177" s="84"/>
      <c r="I177" s="629">
        <v>24618701</v>
      </c>
    </row>
    <row r="178" spans="1:9" ht="29" x14ac:dyDescent="0.35">
      <c r="A178" s="725" t="s">
        <v>509</v>
      </c>
      <c r="B178" s="571">
        <v>2021</v>
      </c>
      <c r="C178" s="651"/>
      <c r="D178" s="613" t="s">
        <v>528</v>
      </c>
      <c r="E178" s="84" t="s">
        <v>415</v>
      </c>
      <c r="F178" s="267"/>
      <c r="G178" s="582" t="s">
        <v>388</v>
      </c>
      <c r="H178" s="84"/>
      <c r="I178" s="629">
        <v>31211418</v>
      </c>
    </row>
    <row r="179" spans="1:9" ht="43.5" x14ac:dyDescent="0.35">
      <c r="A179" s="725" t="s">
        <v>509</v>
      </c>
      <c r="B179" s="571">
        <v>2021</v>
      </c>
      <c r="C179" s="651"/>
      <c r="D179" s="613" t="s">
        <v>529</v>
      </c>
      <c r="E179" s="84" t="s">
        <v>284</v>
      </c>
      <c r="F179" s="267"/>
      <c r="G179" s="582" t="s">
        <v>523</v>
      </c>
      <c r="H179" s="84"/>
      <c r="I179" s="630">
        <v>17165894</v>
      </c>
    </row>
    <row r="180" spans="1:9" ht="43.5" x14ac:dyDescent="0.35">
      <c r="A180" s="725" t="s">
        <v>509</v>
      </c>
      <c r="B180" s="571">
        <v>2021</v>
      </c>
      <c r="C180" s="651"/>
      <c r="D180" s="613" t="s">
        <v>363</v>
      </c>
      <c r="E180" s="84" t="s">
        <v>284</v>
      </c>
      <c r="F180" s="267"/>
      <c r="G180" s="582" t="s">
        <v>530</v>
      </c>
      <c r="H180" s="631"/>
      <c r="I180" s="632">
        <v>66851691</v>
      </c>
    </row>
    <row r="181" spans="1:9" ht="43.5" x14ac:dyDescent="0.35">
      <c r="A181" s="725" t="s">
        <v>509</v>
      </c>
      <c r="B181" s="571">
        <v>2021</v>
      </c>
      <c r="C181" s="651"/>
      <c r="D181" s="613" t="s">
        <v>531</v>
      </c>
      <c r="E181" s="84" t="s">
        <v>284</v>
      </c>
      <c r="F181" s="267"/>
      <c r="G181" s="582" t="s">
        <v>532</v>
      </c>
      <c r="H181" s="84"/>
      <c r="I181" s="629">
        <v>20199082</v>
      </c>
    </row>
    <row r="182" spans="1:9" ht="14.5" x14ac:dyDescent="0.35">
      <c r="A182" s="725" t="s">
        <v>509</v>
      </c>
      <c r="B182" s="571">
        <v>2021</v>
      </c>
      <c r="C182" s="651"/>
      <c r="D182" s="613" t="s">
        <v>367</v>
      </c>
      <c r="E182" s="84" t="s">
        <v>284</v>
      </c>
      <c r="F182" s="267"/>
      <c r="G182" s="582" t="s">
        <v>368</v>
      </c>
      <c r="H182" s="84"/>
      <c r="I182" s="629">
        <v>15629078</v>
      </c>
    </row>
    <row r="183" spans="1:9" ht="43.5" x14ac:dyDescent="0.35">
      <c r="A183" s="725" t="s">
        <v>509</v>
      </c>
      <c r="B183" s="571">
        <v>2021</v>
      </c>
      <c r="C183" s="652"/>
      <c r="D183" s="613" t="s">
        <v>533</v>
      </c>
      <c r="E183" s="84" t="s">
        <v>284</v>
      </c>
      <c r="F183" s="267"/>
      <c r="G183" s="582" t="s">
        <v>534</v>
      </c>
      <c r="H183" s="84"/>
      <c r="I183" s="629">
        <v>10405205</v>
      </c>
    </row>
    <row r="184" spans="1:9" ht="29" x14ac:dyDescent="0.35">
      <c r="A184" s="725" t="s">
        <v>509</v>
      </c>
      <c r="B184" s="571">
        <v>2021</v>
      </c>
      <c r="C184" s="511" t="s">
        <v>30</v>
      </c>
      <c r="D184" s="613" t="s">
        <v>535</v>
      </c>
      <c r="E184" s="84" t="s">
        <v>284</v>
      </c>
      <c r="F184" s="267"/>
      <c r="G184" s="582" t="s">
        <v>536</v>
      </c>
      <c r="H184" s="84"/>
      <c r="I184" s="629">
        <v>2059215</v>
      </c>
    </row>
    <row r="185" spans="1:9" ht="17.25" customHeight="1" x14ac:dyDescent="0.35">
      <c r="A185" s="725" t="s">
        <v>509</v>
      </c>
      <c r="B185" s="571">
        <v>2021</v>
      </c>
      <c r="C185" s="512"/>
      <c r="D185" s="613" t="s">
        <v>537</v>
      </c>
      <c r="E185" s="84" t="s">
        <v>284</v>
      </c>
      <c r="F185" s="267"/>
      <c r="G185" s="582" t="s">
        <v>538</v>
      </c>
      <c r="H185" s="84"/>
      <c r="I185" s="629">
        <v>52565546</v>
      </c>
    </row>
    <row r="186" spans="1:9" ht="29" x14ac:dyDescent="0.35">
      <c r="A186" s="725" t="s">
        <v>509</v>
      </c>
      <c r="B186" s="571">
        <v>2021</v>
      </c>
      <c r="C186" s="1160" t="s">
        <v>31</v>
      </c>
      <c r="D186" s="619" t="s">
        <v>539</v>
      </c>
      <c r="E186" s="84" t="s">
        <v>284</v>
      </c>
      <c r="F186" s="267"/>
      <c r="G186" s="582" t="s">
        <v>540</v>
      </c>
      <c r="H186" s="84"/>
      <c r="I186" s="629">
        <v>65529158</v>
      </c>
    </row>
    <row r="187" spans="1:9" ht="29" x14ac:dyDescent="0.35">
      <c r="A187" s="725" t="s">
        <v>509</v>
      </c>
      <c r="B187" s="571">
        <v>2021</v>
      </c>
      <c r="C187" s="1161"/>
      <c r="D187" s="619" t="s">
        <v>541</v>
      </c>
      <c r="E187" s="84" t="s">
        <v>284</v>
      </c>
      <c r="F187" s="267"/>
      <c r="G187" s="582" t="s">
        <v>540</v>
      </c>
      <c r="H187" s="84"/>
      <c r="I187" s="629">
        <v>5749345</v>
      </c>
    </row>
    <row r="188" spans="1:9" ht="29" x14ac:dyDescent="0.35">
      <c r="A188" s="725" t="s">
        <v>509</v>
      </c>
      <c r="B188" s="571">
        <v>2021</v>
      </c>
      <c r="C188" s="1161"/>
      <c r="D188" s="619" t="s">
        <v>377</v>
      </c>
      <c r="E188" s="84" t="s">
        <v>284</v>
      </c>
      <c r="F188" s="267"/>
      <c r="G188" s="582" t="s">
        <v>540</v>
      </c>
      <c r="H188" s="84"/>
      <c r="I188" s="629">
        <v>53369608</v>
      </c>
    </row>
    <row r="189" spans="1:9" ht="29" x14ac:dyDescent="0.35">
      <c r="A189" s="725" t="s">
        <v>509</v>
      </c>
      <c r="B189" s="571">
        <v>2021</v>
      </c>
      <c r="C189" s="1161"/>
      <c r="D189" s="619" t="s">
        <v>542</v>
      </c>
      <c r="E189" s="84" t="s">
        <v>284</v>
      </c>
      <c r="F189" s="267"/>
      <c r="G189" s="582" t="s">
        <v>540</v>
      </c>
      <c r="H189" s="84"/>
      <c r="I189" s="629">
        <v>4566150</v>
      </c>
    </row>
    <row r="190" spans="1:9" ht="29" x14ac:dyDescent="0.35">
      <c r="A190" s="725" t="s">
        <v>509</v>
      </c>
      <c r="B190" s="571">
        <v>2021</v>
      </c>
      <c r="C190" s="1161"/>
      <c r="D190" s="619" t="s">
        <v>380</v>
      </c>
      <c r="E190" s="84" t="s">
        <v>284</v>
      </c>
      <c r="F190" s="267"/>
      <c r="G190" s="582" t="s">
        <v>540</v>
      </c>
      <c r="H190" s="84"/>
      <c r="I190" s="635">
        <v>15193125</v>
      </c>
    </row>
    <row r="191" spans="1:9" ht="29" x14ac:dyDescent="0.35">
      <c r="A191" s="725" t="s">
        <v>509</v>
      </c>
      <c r="B191" s="571">
        <v>2021</v>
      </c>
      <c r="C191" s="1161"/>
      <c r="D191" s="619" t="s">
        <v>543</v>
      </c>
      <c r="E191" s="84" t="s">
        <v>284</v>
      </c>
      <c r="F191" s="267"/>
      <c r="G191" s="582" t="s">
        <v>540</v>
      </c>
      <c r="H191" s="84"/>
      <c r="I191" s="635">
        <v>52561349</v>
      </c>
    </row>
    <row r="192" spans="1:9" ht="29" x14ac:dyDescent="0.35">
      <c r="A192" s="725" t="s">
        <v>509</v>
      </c>
      <c r="B192" s="571">
        <v>2021</v>
      </c>
      <c r="C192" s="1162"/>
      <c r="D192" s="619" t="s">
        <v>544</v>
      </c>
      <c r="E192" s="84" t="s">
        <v>284</v>
      </c>
      <c r="F192" s="267"/>
      <c r="G192" s="582" t="s">
        <v>540</v>
      </c>
      <c r="H192" s="84"/>
      <c r="I192" s="635">
        <v>49883179</v>
      </c>
    </row>
    <row r="193" spans="1:9" ht="14.5" x14ac:dyDescent="0.35">
      <c r="A193" s="725" t="s">
        <v>509</v>
      </c>
      <c r="B193" s="571">
        <v>2021</v>
      </c>
      <c r="C193" s="53" t="s">
        <v>32</v>
      </c>
      <c r="D193" s="619"/>
      <c r="E193" s="84"/>
      <c r="F193" s="267"/>
      <c r="G193" s="582"/>
      <c r="H193" s="84"/>
      <c r="I193" s="637"/>
    </row>
    <row r="194" spans="1:9" ht="14.5" x14ac:dyDescent="0.35">
      <c r="A194" s="725" t="s">
        <v>509</v>
      </c>
      <c r="B194" s="571">
        <v>2021</v>
      </c>
      <c r="C194" s="53"/>
      <c r="D194" s="619"/>
      <c r="E194" s="84"/>
      <c r="F194" s="267"/>
      <c r="G194" s="582"/>
      <c r="H194" s="84"/>
      <c r="I194" s="629"/>
    </row>
    <row r="195" spans="1:9" ht="14.5" x14ac:dyDescent="0.35">
      <c r="A195" s="725" t="s">
        <v>509</v>
      </c>
      <c r="B195" s="571">
        <v>2021</v>
      </c>
      <c r="C195" s="623" t="s">
        <v>257</v>
      </c>
      <c r="D195" s="623"/>
      <c r="E195" s="622"/>
      <c r="F195" s="623"/>
      <c r="G195" s="623"/>
      <c r="H195" s="623"/>
      <c r="I195" s="638">
        <f>SUM(I171:I194)</f>
        <v>839410806</v>
      </c>
    </row>
    <row r="196" spans="1:9" ht="14.5" x14ac:dyDescent="0.35">
      <c r="A196" s="1124" t="s">
        <v>546</v>
      </c>
      <c r="B196" s="571">
        <v>2021</v>
      </c>
      <c r="C196" s="618" t="s">
        <v>27</v>
      </c>
      <c r="D196" s="613"/>
      <c r="E196" s="84"/>
      <c r="F196" s="267"/>
      <c r="G196" s="582"/>
      <c r="H196" s="84"/>
      <c r="I196" s="614"/>
    </row>
    <row r="197" spans="1:9" ht="43.5" x14ac:dyDescent="0.35">
      <c r="A197" s="1124" t="s">
        <v>546</v>
      </c>
      <c r="B197" s="571">
        <v>2021</v>
      </c>
      <c r="C197" s="618" t="s">
        <v>28</v>
      </c>
      <c r="D197" s="613" t="s">
        <v>554</v>
      </c>
      <c r="E197" s="84" t="s">
        <v>284</v>
      </c>
      <c r="F197" s="267"/>
      <c r="G197" s="582" t="s">
        <v>555</v>
      </c>
      <c r="H197" s="84"/>
      <c r="I197" s="614">
        <v>173794000</v>
      </c>
    </row>
    <row r="198" spans="1:9" ht="72.5" x14ac:dyDescent="0.35">
      <c r="A198" s="1124" t="s">
        <v>546</v>
      </c>
      <c r="B198" s="571">
        <v>2021</v>
      </c>
      <c r="C198" s="618" t="s">
        <v>29</v>
      </c>
      <c r="D198" s="613" t="s">
        <v>556</v>
      </c>
      <c r="E198" s="85" t="s">
        <v>557</v>
      </c>
      <c r="F198" s="267"/>
      <c r="G198" s="582" t="s">
        <v>558</v>
      </c>
      <c r="H198" s="84"/>
      <c r="I198" s="614">
        <v>55099000</v>
      </c>
    </row>
    <row r="199" spans="1:9" ht="43.5" x14ac:dyDescent="0.35">
      <c r="A199" s="1124" t="s">
        <v>546</v>
      </c>
      <c r="B199" s="571">
        <v>2021</v>
      </c>
      <c r="C199" s="511" t="s">
        <v>30</v>
      </c>
      <c r="D199" s="613" t="s">
        <v>559</v>
      </c>
      <c r="E199" s="84" t="s">
        <v>284</v>
      </c>
      <c r="F199" s="267"/>
      <c r="G199" s="582" t="s">
        <v>555</v>
      </c>
      <c r="H199" s="84"/>
      <c r="I199" s="614">
        <v>209379888</v>
      </c>
    </row>
    <row r="200" spans="1:9" ht="43.5" x14ac:dyDescent="0.35">
      <c r="A200" s="1124" t="s">
        <v>546</v>
      </c>
      <c r="B200" s="571">
        <v>2021</v>
      </c>
      <c r="C200" s="513"/>
      <c r="D200" s="613" t="s">
        <v>560</v>
      </c>
      <c r="E200" s="84" t="s">
        <v>415</v>
      </c>
      <c r="F200" s="267"/>
      <c r="G200" s="582" t="s">
        <v>555</v>
      </c>
      <c r="H200" s="84"/>
      <c r="I200" s="614">
        <v>5376000</v>
      </c>
    </row>
    <row r="201" spans="1:9" ht="43.5" x14ac:dyDescent="0.35">
      <c r="A201" s="1124" t="s">
        <v>546</v>
      </c>
      <c r="B201" s="571">
        <v>2021</v>
      </c>
      <c r="C201" s="511" t="s">
        <v>31</v>
      </c>
      <c r="D201" s="613" t="s">
        <v>561</v>
      </c>
      <c r="E201" s="84" t="s">
        <v>284</v>
      </c>
      <c r="F201" s="267"/>
      <c r="G201" s="582" t="s">
        <v>562</v>
      </c>
      <c r="H201" s="84"/>
      <c r="I201" s="614">
        <v>30800000</v>
      </c>
    </row>
    <row r="202" spans="1:9" ht="43.5" x14ac:dyDescent="0.35">
      <c r="A202" s="1124" t="s">
        <v>546</v>
      </c>
      <c r="B202" s="571">
        <v>2021</v>
      </c>
      <c r="C202" s="512"/>
      <c r="D202" s="613" t="s">
        <v>563</v>
      </c>
      <c r="E202" s="84" t="s">
        <v>284</v>
      </c>
      <c r="F202" s="267"/>
      <c r="G202" s="582" t="s">
        <v>562</v>
      </c>
      <c r="H202" s="84"/>
      <c r="I202" s="614">
        <v>8800000</v>
      </c>
    </row>
    <row r="203" spans="1:9" ht="43.5" x14ac:dyDescent="0.35">
      <c r="A203" s="1124" t="s">
        <v>546</v>
      </c>
      <c r="B203" s="571">
        <v>2021</v>
      </c>
      <c r="C203" s="513"/>
      <c r="D203" s="613" t="s">
        <v>564</v>
      </c>
      <c r="E203" s="84" t="s">
        <v>284</v>
      </c>
      <c r="F203" s="267"/>
      <c r="G203" s="582" t="s">
        <v>565</v>
      </c>
      <c r="H203" s="84"/>
      <c r="I203" s="614">
        <v>14960000</v>
      </c>
    </row>
    <row r="204" spans="1:9" ht="43.5" x14ac:dyDescent="0.35">
      <c r="A204" s="1124" t="s">
        <v>546</v>
      </c>
      <c r="B204" s="571">
        <v>2021</v>
      </c>
      <c r="C204" s="505" t="s">
        <v>32</v>
      </c>
      <c r="D204" s="619" t="s">
        <v>566</v>
      </c>
      <c r="E204" s="84" t="s">
        <v>284</v>
      </c>
      <c r="F204" s="267"/>
      <c r="G204" s="582" t="s">
        <v>555</v>
      </c>
      <c r="H204" s="84"/>
      <c r="I204" s="614">
        <v>15323000</v>
      </c>
    </row>
    <row r="205" spans="1:9" ht="43.5" x14ac:dyDescent="0.35">
      <c r="A205" s="1124" t="s">
        <v>546</v>
      </c>
      <c r="B205" s="571">
        <v>2021</v>
      </c>
      <c r="C205" s="506"/>
      <c r="D205" s="619" t="s">
        <v>567</v>
      </c>
      <c r="E205" s="84" t="s">
        <v>284</v>
      </c>
      <c r="F205" s="267"/>
      <c r="G205" s="582" t="s">
        <v>568</v>
      </c>
      <c r="H205" s="84"/>
      <c r="I205" s="614">
        <v>11000000</v>
      </c>
    </row>
    <row r="206" spans="1:9" ht="14.5" x14ac:dyDescent="0.35">
      <c r="A206" s="1124" t="s">
        <v>546</v>
      </c>
      <c r="B206" s="571">
        <v>2021</v>
      </c>
      <c r="C206" s="53"/>
      <c r="D206" s="619"/>
      <c r="E206" s="84"/>
      <c r="F206" s="267"/>
      <c r="G206" s="582"/>
      <c r="H206" s="84"/>
      <c r="I206" s="614"/>
    </row>
    <row r="207" spans="1:9" ht="14.5" x14ac:dyDescent="0.35">
      <c r="A207" s="1124" t="s">
        <v>546</v>
      </c>
      <c r="B207" s="571">
        <v>2021</v>
      </c>
      <c r="C207" s="620" t="s">
        <v>257</v>
      </c>
      <c r="D207" s="621"/>
      <c r="E207" s="622"/>
      <c r="F207" s="623"/>
      <c r="G207" s="624"/>
      <c r="H207" s="623"/>
      <c r="I207" s="625">
        <f>SUM(I196:I205)</f>
        <v>524531888</v>
      </c>
    </row>
    <row r="208" spans="1:9" ht="43.5" customHeight="1" x14ac:dyDescent="0.35">
      <c r="A208" s="726" t="s">
        <v>571</v>
      </c>
      <c r="B208" s="571">
        <v>2021</v>
      </c>
      <c r="C208" s="612" t="s">
        <v>27</v>
      </c>
      <c r="D208" s="613" t="s">
        <v>83</v>
      </c>
      <c r="E208" s="84"/>
      <c r="F208" s="267"/>
      <c r="G208" s="582"/>
      <c r="H208" s="84"/>
      <c r="I208" s="84"/>
    </row>
    <row r="209" spans="1:9" ht="101.5" x14ac:dyDescent="0.35">
      <c r="A209" s="726" t="s">
        <v>571</v>
      </c>
      <c r="B209" s="571">
        <v>2021</v>
      </c>
      <c r="C209" s="612" t="s">
        <v>28</v>
      </c>
      <c r="D209" s="613" t="s">
        <v>583</v>
      </c>
      <c r="E209" s="53" t="s">
        <v>584</v>
      </c>
      <c r="F209" s="626">
        <v>2500</v>
      </c>
      <c r="G209" s="582" t="s">
        <v>1402</v>
      </c>
      <c r="H209" s="627"/>
      <c r="I209" s="628">
        <f>(80029*14600)+(1314*14600)</f>
        <v>1187607800</v>
      </c>
    </row>
    <row r="210" spans="1:9" ht="43.5" x14ac:dyDescent="0.35">
      <c r="A210" s="726" t="s">
        <v>571</v>
      </c>
      <c r="B210" s="571">
        <v>2021</v>
      </c>
      <c r="C210" s="612" t="s">
        <v>29</v>
      </c>
      <c r="D210" s="613" t="s">
        <v>585</v>
      </c>
      <c r="E210" s="84" t="s">
        <v>284</v>
      </c>
      <c r="F210" s="626">
        <v>2500</v>
      </c>
      <c r="G210" s="582" t="s">
        <v>586</v>
      </c>
      <c r="H210" s="84"/>
      <c r="I210" s="628">
        <f>(2745*14600)+(10930*14600)</f>
        <v>199655000</v>
      </c>
    </row>
    <row r="211" spans="1:9" ht="29" x14ac:dyDescent="0.35">
      <c r="A211" s="726" t="s">
        <v>571</v>
      </c>
      <c r="B211" s="571">
        <v>2021</v>
      </c>
      <c r="C211" s="612" t="s">
        <v>30</v>
      </c>
      <c r="D211" s="612" t="s">
        <v>83</v>
      </c>
      <c r="E211" s="84"/>
      <c r="F211" s="267"/>
      <c r="G211" s="582"/>
      <c r="H211" s="84"/>
      <c r="I211" s="84"/>
    </row>
    <row r="212" spans="1:9" ht="188.5" x14ac:dyDescent="0.35">
      <c r="A212" s="726" t="s">
        <v>571</v>
      </c>
      <c r="B212" s="571">
        <v>2021</v>
      </c>
      <c r="C212" s="612" t="s">
        <v>31</v>
      </c>
      <c r="D212" s="613" t="s">
        <v>587</v>
      </c>
      <c r="E212" s="84" t="s">
        <v>284</v>
      </c>
      <c r="F212" s="626">
        <v>2500</v>
      </c>
      <c r="G212" s="582" t="s">
        <v>1403</v>
      </c>
      <c r="H212" s="84"/>
      <c r="I212" s="628">
        <f>47277*14600</f>
        <v>690244200</v>
      </c>
    </row>
    <row r="213" spans="1:9" ht="43.5" x14ac:dyDescent="0.35">
      <c r="A213" s="726" t="s">
        <v>571</v>
      </c>
      <c r="B213" s="571">
        <v>2021</v>
      </c>
      <c r="C213" s="612" t="s">
        <v>32</v>
      </c>
      <c r="D213" s="613" t="s">
        <v>588</v>
      </c>
      <c r="E213" s="84" t="s">
        <v>284</v>
      </c>
      <c r="F213" s="626">
        <v>2500</v>
      </c>
      <c r="G213" s="582" t="s">
        <v>589</v>
      </c>
      <c r="H213" s="84"/>
      <c r="I213" s="628">
        <f>6238*14600</f>
        <v>91074800</v>
      </c>
    </row>
    <row r="214" spans="1:9" ht="29" x14ac:dyDescent="0.35">
      <c r="A214" s="726" t="s">
        <v>571</v>
      </c>
      <c r="B214" s="571">
        <v>2021</v>
      </c>
      <c r="C214" s="608" t="s">
        <v>257</v>
      </c>
      <c r="D214" s="609"/>
      <c r="E214" s="581"/>
      <c r="F214" s="575"/>
      <c r="G214" s="610"/>
      <c r="H214" s="575"/>
      <c r="I214" s="653">
        <f>SUM(I208:I213)</f>
        <v>2168581800</v>
      </c>
    </row>
    <row r="215" spans="1:9" ht="14.5" x14ac:dyDescent="0.35">
      <c r="A215" s="725" t="s">
        <v>590</v>
      </c>
      <c r="B215" s="571">
        <v>2021</v>
      </c>
      <c r="C215" s="606" t="s">
        <v>27</v>
      </c>
      <c r="D215" s="466"/>
      <c r="E215" s="29"/>
      <c r="F215" s="572"/>
      <c r="G215" s="467"/>
      <c r="H215" s="29"/>
      <c r="I215" s="29"/>
    </row>
    <row r="216" spans="1:9" ht="14.5" x14ac:dyDescent="0.35">
      <c r="A216" s="725" t="s">
        <v>590</v>
      </c>
      <c r="B216" s="571">
        <v>2021</v>
      </c>
      <c r="C216" s="606" t="s">
        <v>28</v>
      </c>
      <c r="D216" s="466"/>
      <c r="E216" s="29"/>
      <c r="F216" s="572"/>
      <c r="G216" s="467"/>
      <c r="H216" s="29"/>
      <c r="I216" s="29"/>
    </row>
    <row r="217" spans="1:9" ht="29" x14ac:dyDescent="0.35">
      <c r="A217" s="725" t="s">
        <v>590</v>
      </c>
      <c r="B217" s="571">
        <v>2021</v>
      </c>
      <c r="C217" s="606" t="s">
        <v>29</v>
      </c>
      <c r="D217" s="466" t="s">
        <v>599</v>
      </c>
      <c r="E217" s="29"/>
      <c r="F217" s="572"/>
      <c r="G217" s="467" t="s">
        <v>600</v>
      </c>
      <c r="H217" s="29"/>
      <c r="I217" s="654">
        <v>3397.0089199196359</v>
      </c>
    </row>
    <row r="218" spans="1:9" ht="29" x14ac:dyDescent="0.35">
      <c r="A218" s="725" t="s">
        <v>590</v>
      </c>
      <c r="B218" s="571">
        <v>2021</v>
      </c>
      <c r="C218" s="606" t="s">
        <v>30</v>
      </c>
      <c r="D218" s="466"/>
      <c r="E218" s="29"/>
      <c r="F218" s="572"/>
      <c r="G218" s="467"/>
      <c r="H218" s="29"/>
      <c r="I218" s="29"/>
    </row>
    <row r="219" spans="1:9" ht="29" x14ac:dyDescent="0.35">
      <c r="A219" s="725" t="s">
        <v>590</v>
      </c>
      <c r="B219" s="571">
        <v>2021</v>
      </c>
      <c r="C219" s="606" t="s">
        <v>31</v>
      </c>
      <c r="D219" s="466" t="s">
        <v>601</v>
      </c>
      <c r="E219" s="29"/>
      <c r="F219" s="572"/>
      <c r="G219" s="467" t="s">
        <v>602</v>
      </c>
      <c r="H219" s="29"/>
      <c r="I219" s="654">
        <v>10402.586818737393</v>
      </c>
    </row>
    <row r="220" spans="1:9" ht="14.5" x14ac:dyDescent="0.35">
      <c r="A220" s="725" t="s">
        <v>590</v>
      </c>
      <c r="B220" s="571">
        <v>2021</v>
      </c>
      <c r="C220" s="606" t="s">
        <v>32</v>
      </c>
      <c r="D220" s="466"/>
      <c r="E220" s="29"/>
      <c r="F220" s="572"/>
      <c r="G220" s="467"/>
      <c r="H220" s="29"/>
      <c r="I220" s="29"/>
    </row>
    <row r="221" spans="1:9" ht="14.5" x14ac:dyDescent="0.35">
      <c r="A221" s="725" t="s">
        <v>590</v>
      </c>
      <c r="B221" s="571">
        <v>2021</v>
      </c>
      <c r="C221" s="575" t="s">
        <v>257</v>
      </c>
      <c r="D221" s="609"/>
      <c r="E221" s="581"/>
      <c r="F221" s="575"/>
      <c r="G221" s="610"/>
      <c r="H221" s="575"/>
      <c r="I221" s="655">
        <f>SUM(I215:I220)</f>
        <v>13799.595738657028</v>
      </c>
    </row>
    <row r="222" spans="1:9" ht="87" x14ac:dyDescent="0.35">
      <c r="A222" s="308" t="s">
        <v>606</v>
      </c>
      <c r="B222" s="571">
        <v>2021</v>
      </c>
      <c r="C222" s="607" t="s">
        <v>28</v>
      </c>
      <c r="D222" s="466" t="s">
        <v>618</v>
      </c>
      <c r="E222" s="313" t="s">
        <v>619</v>
      </c>
      <c r="F222" s="51" t="s">
        <v>620</v>
      </c>
      <c r="G222" s="467" t="s">
        <v>621</v>
      </c>
      <c r="H222" s="656">
        <v>431068900</v>
      </c>
      <c r="I222" s="29"/>
    </row>
    <row r="223" spans="1:9" ht="174" x14ac:dyDescent="0.35">
      <c r="A223" s="308" t="s">
        <v>606</v>
      </c>
      <c r="B223" s="571">
        <v>2021</v>
      </c>
      <c r="C223" s="607" t="s">
        <v>29</v>
      </c>
      <c r="D223" s="466" t="s">
        <v>622</v>
      </c>
      <c r="E223" s="51" t="s">
        <v>623</v>
      </c>
      <c r="F223" s="51" t="s">
        <v>624</v>
      </c>
      <c r="G223" s="467" t="s">
        <v>625</v>
      </c>
      <c r="H223" s="656">
        <v>299960000</v>
      </c>
      <c r="I223" s="29"/>
    </row>
    <row r="224" spans="1:9" ht="29" x14ac:dyDescent="0.35">
      <c r="A224" s="308" t="s">
        <v>606</v>
      </c>
      <c r="B224" s="571">
        <v>2021</v>
      </c>
      <c r="C224" s="606" t="s">
        <v>30</v>
      </c>
      <c r="D224" s="466" t="s">
        <v>626</v>
      </c>
      <c r="E224" s="29" t="s">
        <v>627</v>
      </c>
      <c r="F224" s="572" t="s">
        <v>628</v>
      </c>
      <c r="G224" s="467" t="s">
        <v>629</v>
      </c>
      <c r="H224" s="656">
        <v>300000000</v>
      </c>
      <c r="I224" s="29"/>
    </row>
    <row r="225" spans="1:9" ht="29" x14ac:dyDescent="0.35">
      <c r="A225" s="308" t="s">
        <v>606</v>
      </c>
      <c r="B225" s="571">
        <v>2021</v>
      </c>
      <c r="C225" s="606" t="s">
        <v>31</v>
      </c>
      <c r="D225" s="466"/>
      <c r="E225" s="29"/>
      <c r="F225" s="572"/>
      <c r="G225" s="467"/>
      <c r="H225" s="656"/>
      <c r="I225" s="29"/>
    </row>
    <row r="226" spans="1:9" ht="159.5" x14ac:dyDescent="0.35">
      <c r="A226" s="308" t="s">
        <v>606</v>
      </c>
      <c r="B226" s="571">
        <v>2021</v>
      </c>
      <c r="C226" s="606" t="s">
        <v>32</v>
      </c>
      <c r="D226" s="466" t="s">
        <v>630</v>
      </c>
      <c r="E226" s="37" t="s">
        <v>631</v>
      </c>
      <c r="F226" s="727" t="s">
        <v>632</v>
      </c>
      <c r="G226" s="467" t="s">
        <v>633</v>
      </c>
      <c r="H226" s="316" t="s">
        <v>634</v>
      </c>
      <c r="I226" s="29"/>
    </row>
    <row r="227" spans="1:9" ht="29" x14ac:dyDescent="0.35">
      <c r="A227" s="308" t="s">
        <v>606</v>
      </c>
      <c r="B227" s="571">
        <v>2021</v>
      </c>
      <c r="C227" s="608" t="s">
        <v>257</v>
      </c>
      <c r="D227" s="609"/>
      <c r="E227" s="581"/>
      <c r="F227" s="575"/>
      <c r="G227" s="610"/>
      <c r="H227" s="575"/>
      <c r="I227" s="581"/>
    </row>
    <row r="228" spans="1:9" ht="14.5" x14ac:dyDescent="0.35">
      <c r="A228" s="317" t="s">
        <v>641</v>
      </c>
      <c r="B228" s="571">
        <v>2021</v>
      </c>
      <c r="C228" s="607" t="s">
        <v>27</v>
      </c>
      <c r="D228" s="466"/>
      <c r="E228" s="29"/>
      <c r="F228" s="572"/>
      <c r="G228" s="467"/>
      <c r="H228" s="327"/>
      <c r="I228" s="29"/>
    </row>
    <row r="229" spans="1:9" ht="29" x14ac:dyDescent="0.35">
      <c r="A229" s="317" t="s">
        <v>641</v>
      </c>
      <c r="B229" s="571">
        <v>2021</v>
      </c>
      <c r="C229" s="607" t="s">
        <v>28</v>
      </c>
      <c r="D229" s="466" t="s">
        <v>643</v>
      </c>
      <c r="E229" s="29" t="s">
        <v>644</v>
      </c>
      <c r="F229" s="572">
        <v>40</v>
      </c>
      <c r="G229" s="467" t="s">
        <v>645</v>
      </c>
      <c r="H229" s="657">
        <v>26150000</v>
      </c>
      <c r="I229" s="29"/>
    </row>
    <row r="230" spans="1:9" ht="14.5" x14ac:dyDescent="0.35">
      <c r="A230" s="317" t="s">
        <v>641</v>
      </c>
      <c r="B230" s="571">
        <v>2021</v>
      </c>
      <c r="C230" s="607" t="s">
        <v>29</v>
      </c>
      <c r="D230" s="75" t="s">
        <v>646</v>
      </c>
      <c r="E230" s="29"/>
      <c r="F230" s="572"/>
      <c r="G230" s="29" t="s">
        <v>647</v>
      </c>
      <c r="H230" s="657">
        <v>144000000</v>
      </c>
      <c r="I230" s="51" t="s">
        <v>648</v>
      </c>
    </row>
    <row r="231" spans="1:9" ht="29" x14ac:dyDescent="0.35">
      <c r="A231" s="317" t="s">
        <v>641</v>
      </c>
      <c r="B231" s="571">
        <v>2021</v>
      </c>
      <c r="C231" s="606" t="s">
        <v>30</v>
      </c>
      <c r="D231" s="466"/>
      <c r="E231" s="29" t="s">
        <v>67</v>
      </c>
      <c r="F231" s="572" t="s">
        <v>67</v>
      </c>
      <c r="G231" s="467" t="s">
        <v>67</v>
      </c>
      <c r="H231" s="327" t="s">
        <v>67</v>
      </c>
      <c r="I231" s="29" t="s">
        <v>67</v>
      </c>
    </row>
    <row r="232" spans="1:9" ht="29" x14ac:dyDescent="0.35">
      <c r="A232" s="317" t="s">
        <v>641</v>
      </c>
      <c r="B232" s="571">
        <v>2021</v>
      </c>
      <c r="C232" s="606" t="s">
        <v>31</v>
      </c>
      <c r="D232" s="466" t="s">
        <v>67</v>
      </c>
      <c r="E232" s="29" t="s">
        <v>67</v>
      </c>
      <c r="F232" s="572" t="s">
        <v>67</v>
      </c>
      <c r="G232" s="467" t="s">
        <v>67</v>
      </c>
      <c r="H232" s="658" t="s">
        <v>67</v>
      </c>
      <c r="I232" s="29" t="s">
        <v>67</v>
      </c>
    </row>
    <row r="233" spans="1:9" ht="43.5" x14ac:dyDescent="0.35">
      <c r="A233" s="317" t="s">
        <v>641</v>
      </c>
      <c r="B233" s="571">
        <v>2021</v>
      </c>
      <c r="C233" s="606" t="s">
        <v>32</v>
      </c>
      <c r="D233" s="466" t="s">
        <v>649</v>
      </c>
      <c r="E233" s="29" t="s">
        <v>650</v>
      </c>
      <c r="F233" s="572">
        <v>2</v>
      </c>
      <c r="G233" s="467" t="s">
        <v>651</v>
      </c>
      <c r="H233" s="657">
        <v>176820000</v>
      </c>
      <c r="I233" s="29"/>
    </row>
    <row r="234" spans="1:9" ht="14.5" x14ac:dyDescent="0.35">
      <c r="A234" s="317" t="s">
        <v>641</v>
      </c>
      <c r="B234" s="571">
        <v>2021</v>
      </c>
      <c r="C234" s="608" t="s">
        <v>257</v>
      </c>
      <c r="D234" s="609"/>
      <c r="E234" s="581"/>
      <c r="F234" s="575"/>
      <c r="G234" s="610"/>
      <c r="H234" s="657">
        <f>SUM(H229:H233)</f>
        <v>346970000</v>
      </c>
      <c r="I234" s="581"/>
    </row>
    <row r="235" spans="1:9" ht="39" customHeight="1" x14ac:dyDescent="0.35">
      <c r="A235" s="659" t="s">
        <v>655</v>
      </c>
      <c r="B235" s="571">
        <v>2021</v>
      </c>
      <c r="C235" s="37" t="s">
        <v>27</v>
      </c>
      <c r="D235" s="660"/>
      <c r="E235" s="660"/>
      <c r="F235" s="660"/>
      <c r="G235" s="660"/>
      <c r="H235" s="660"/>
      <c r="I235" s="661"/>
    </row>
    <row r="236" spans="1:9" ht="29" x14ac:dyDescent="0.35">
      <c r="A236" s="659" t="s">
        <v>655</v>
      </c>
      <c r="B236" s="571">
        <v>2021</v>
      </c>
      <c r="C236" s="37" t="s">
        <v>28</v>
      </c>
      <c r="D236" s="662"/>
      <c r="E236" s="581"/>
      <c r="F236" s="581"/>
      <c r="G236" s="581"/>
      <c r="H236" s="581"/>
      <c r="I236" s="581"/>
    </row>
    <row r="237" spans="1:9" ht="29" x14ac:dyDescent="0.35">
      <c r="A237" s="659" t="s">
        <v>655</v>
      </c>
      <c r="B237" s="571">
        <v>2021</v>
      </c>
      <c r="C237" s="37" t="s">
        <v>29</v>
      </c>
      <c r="D237" s="662"/>
      <c r="E237" s="581"/>
      <c r="F237" s="581"/>
      <c r="G237" s="581"/>
      <c r="H237" s="581"/>
      <c r="I237" s="581"/>
    </row>
    <row r="238" spans="1:9" ht="29" x14ac:dyDescent="0.35">
      <c r="A238" s="659" t="s">
        <v>655</v>
      </c>
      <c r="B238" s="571">
        <v>2021</v>
      </c>
      <c r="C238" s="572" t="s">
        <v>30</v>
      </c>
      <c r="D238" s="662"/>
      <c r="E238" s="581"/>
      <c r="F238" s="581"/>
      <c r="G238" s="581"/>
      <c r="H238" s="581"/>
      <c r="I238" s="581"/>
    </row>
    <row r="239" spans="1:9" ht="29" x14ac:dyDescent="0.35">
      <c r="A239" s="659" t="s">
        <v>655</v>
      </c>
      <c r="B239" s="571">
        <v>2021</v>
      </c>
      <c r="C239" s="572" t="s">
        <v>31</v>
      </c>
      <c r="D239" s="662"/>
      <c r="E239" s="581"/>
      <c r="F239" s="581"/>
      <c r="G239" s="581"/>
      <c r="H239" s="581"/>
      <c r="I239" s="581"/>
    </row>
    <row r="240" spans="1:9" ht="29" x14ac:dyDescent="0.35">
      <c r="A240" s="659" t="s">
        <v>655</v>
      </c>
      <c r="B240" s="571">
        <v>2021</v>
      </c>
      <c r="C240" s="572" t="s">
        <v>32</v>
      </c>
      <c r="D240" s="662"/>
      <c r="E240" s="581"/>
      <c r="F240" s="581"/>
      <c r="G240" s="581"/>
      <c r="H240" s="581"/>
      <c r="I240" s="581"/>
    </row>
    <row r="241" spans="1:9" ht="29" x14ac:dyDescent="0.35">
      <c r="A241" s="659" t="s">
        <v>655</v>
      </c>
      <c r="B241" s="571">
        <v>2021</v>
      </c>
      <c r="C241" s="581"/>
      <c r="D241" s="581"/>
      <c r="E241" s="581"/>
      <c r="F241" s="581"/>
      <c r="G241" s="581"/>
      <c r="H241" s="581"/>
      <c r="I241" s="581"/>
    </row>
    <row r="242" spans="1:9" ht="14.5" x14ac:dyDescent="0.35">
      <c r="A242" s="728" t="s">
        <v>674</v>
      </c>
      <c r="B242" s="571">
        <v>2021</v>
      </c>
      <c r="C242" s="607" t="s">
        <v>675</v>
      </c>
      <c r="D242" s="466"/>
      <c r="E242" s="29"/>
      <c r="F242" s="572"/>
      <c r="G242" s="467"/>
      <c r="H242" s="29"/>
      <c r="I242" s="29"/>
    </row>
    <row r="243" spans="1:9" ht="14.5" x14ac:dyDescent="0.35">
      <c r="A243" s="728" t="s">
        <v>674</v>
      </c>
      <c r="B243" s="571">
        <v>2021</v>
      </c>
      <c r="C243" s="607" t="s">
        <v>676</v>
      </c>
      <c r="D243" s="466"/>
      <c r="E243" s="29"/>
      <c r="F243" s="572"/>
      <c r="G243" s="467"/>
      <c r="H243" s="29"/>
      <c r="I243" s="29"/>
    </row>
    <row r="244" spans="1:9" ht="29" x14ac:dyDescent="0.35">
      <c r="A244" s="728" t="s">
        <v>674</v>
      </c>
      <c r="B244" s="571">
        <v>2021</v>
      </c>
      <c r="C244" s="1196"/>
      <c r="D244" s="663" t="s">
        <v>677</v>
      </c>
      <c r="E244" s="332"/>
      <c r="F244" s="664" t="s">
        <v>678</v>
      </c>
      <c r="G244" s="665" t="s">
        <v>679</v>
      </c>
      <c r="H244" s="438">
        <v>1292682832.2358212</v>
      </c>
      <c r="I244" s="29"/>
    </row>
    <row r="245" spans="1:9" ht="43.5" x14ac:dyDescent="0.35">
      <c r="A245" s="728" t="s">
        <v>674</v>
      </c>
      <c r="B245" s="571">
        <v>2021</v>
      </c>
      <c r="C245" s="1210"/>
      <c r="D245" s="663" t="s">
        <v>680</v>
      </c>
      <c r="E245" s="332"/>
      <c r="F245" s="664" t="s">
        <v>681</v>
      </c>
      <c r="G245" s="665" t="s">
        <v>682</v>
      </c>
      <c r="H245" s="438">
        <v>3299108494.0912127</v>
      </c>
      <c r="I245" s="29"/>
    </row>
    <row r="246" spans="1:9" ht="43.5" x14ac:dyDescent="0.35">
      <c r="A246" s="728" t="s">
        <v>674</v>
      </c>
      <c r="B246" s="571">
        <v>2021</v>
      </c>
      <c r="C246" s="1210"/>
      <c r="D246" s="663" t="s">
        <v>683</v>
      </c>
      <c r="E246" s="664" t="s">
        <v>684</v>
      </c>
      <c r="F246" s="664"/>
      <c r="G246" s="665" t="s">
        <v>685</v>
      </c>
      <c r="H246" s="438">
        <v>1671402158.0674906</v>
      </c>
      <c r="I246" s="29"/>
    </row>
    <row r="247" spans="1:9" ht="43.5" x14ac:dyDescent="0.35">
      <c r="A247" s="728" t="s">
        <v>674</v>
      </c>
      <c r="B247" s="571">
        <v>2021</v>
      </c>
      <c r="C247" s="1210"/>
      <c r="D247" s="663" t="s">
        <v>686</v>
      </c>
      <c r="E247" s="332"/>
      <c r="F247" s="664" t="s">
        <v>687</v>
      </c>
      <c r="G247" s="665" t="s">
        <v>685</v>
      </c>
      <c r="H247" s="438">
        <v>4024879711.9950004</v>
      </c>
      <c r="I247" s="29"/>
    </row>
    <row r="248" spans="1:9" ht="29" x14ac:dyDescent="0.35">
      <c r="A248" s="728" t="s">
        <v>674</v>
      </c>
      <c r="B248" s="571">
        <v>2021</v>
      </c>
      <c r="C248" s="1210"/>
      <c r="D248" s="663" t="s">
        <v>688</v>
      </c>
      <c r="E248" s="332"/>
      <c r="F248" s="664" t="s">
        <v>689</v>
      </c>
      <c r="G248" s="665" t="s">
        <v>685</v>
      </c>
      <c r="H248" s="438">
        <v>911133990.85992563</v>
      </c>
      <c r="I248" s="29"/>
    </row>
    <row r="249" spans="1:9" ht="43.5" x14ac:dyDescent="0.35">
      <c r="A249" s="728" t="s">
        <v>674</v>
      </c>
      <c r="B249" s="571">
        <v>2021</v>
      </c>
      <c r="C249" s="1210"/>
      <c r="D249" s="663" t="s">
        <v>690</v>
      </c>
      <c r="E249" s="332"/>
      <c r="F249" s="664" t="s">
        <v>678</v>
      </c>
      <c r="G249" s="665" t="s">
        <v>685</v>
      </c>
      <c r="H249" s="438">
        <v>1690643218.0640731</v>
      </c>
      <c r="I249" s="29"/>
    </row>
    <row r="250" spans="1:9" ht="29" x14ac:dyDescent="0.35">
      <c r="A250" s="728" t="s">
        <v>674</v>
      </c>
      <c r="B250" s="571">
        <v>2021</v>
      </c>
      <c r="C250" s="1210"/>
      <c r="D250" s="663" t="s">
        <v>691</v>
      </c>
      <c r="E250" s="332"/>
      <c r="F250" s="664" t="s">
        <v>692</v>
      </c>
      <c r="G250" s="665" t="s">
        <v>685</v>
      </c>
      <c r="H250" s="438">
        <v>2723842849.7991982</v>
      </c>
      <c r="I250" s="29"/>
    </row>
    <row r="251" spans="1:9" ht="43.5" x14ac:dyDescent="0.35">
      <c r="A251" s="728" t="s">
        <v>674</v>
      </c>
      <c r="B251" s="571">
        <v>2021</v>
      </c>
      <c r="C251" s="1210"/>
      <c r="D251" s="663" t="s">
        <v>693</v>
      </c>
      <c r="E251" s="332"/>
      <c r="F251" s="664" t="s">
        <v>694</v>
      </c>
      <c r="G251" s="665" t="s">
        <v>695</v>
      </c>
      <c r="H251" s="438">
        <v>1813333829.1770973</v>
      </c>
      <c r="I251" s="29"/>
    </row>
    <row r="252" spans="1:9" ht="43.5" x14ac:dyDescent="0.35">
      <c r="A252" s="728" t="s">
        <v>674</v>
      </c>
      <c r="B252" s="571">
        <v>2021</v>
      </c>
      <c r="C252" s="1210"/>
      <c r="D252" s="663" t="s">
        <v>696</v>
      </c>
      <c r="E252" s="332"/>
      <c r="F252" s="664" t="s">
        <v>697</v>
      </c>
      <c r="G252" s="665" t="s">
        <v>695</v>
      </c>
      <c r="H252" s="438">
        <v>2677840082.607429</v>
      </c>
      <c r="I252" s="29"/>
    </row>
    <row r="253" spans="1:9" ht="58" x14ac:dyDescent="0.35">
      <c r="A253" s="728" t="s">
        <v>674</v>
      </c>
      <c r="B253" s="571">
        <v>2021</v>
      </c>
      <c r="C253" s="1210"/>
      <c r="D253" s="663" t="s">
        <v>698</v>
      </c>
      <c r="E253" s="332"/>
      <c r="F253" s="664" t="s">
        <v>699</v>
      </c>
      <c r="G253" s="665" t="s">
        <v>695</v>
      </c>
      <c r="H253" s="438">
        <v>5708885674.4896984</v>
      </c>
      <c r="I253" s="29"/>
    </row>
    <row r="254" spans="1:9" ht="43.5" x14ac:dyDescent="0.35">
      <c r="A254" s="728" t="s">
        <v>674</v>
      </c>
      <c r="B254" s="571">
        <v>2021</v>
      </c>
      <c r="C254" s="1197"/>
      <c r="D254" s="663" t="s">
        <v>700</v>
      </c>
      <c r="E254" s="332"/>
      <c r="F254" s="664" t="s">
        <v>701</v>
      </c>
      <c r="G254" s="665" t="s">
        <v>702</v>
      </c>
      <c r="H254" s="438">
        <v>325397248.9289403</v>
      </c>
      <c r="I254" s="29"/>
    </row>
    <row r="255" spans="1:9" ht="14.5" x14ac:dyDescent="0.35">
      <c r="A255" s="728" t="s">
        <v>674</v>
      </c>
      <c r="B255" s="571">
        <v>2021</v>
      </c>
      <c r="C255" s="1220" t="s">
        <v>703</v>
      </c>
      <c r="D255" s="606"/>
      <c r="E255" s="581"/>
      <c r="F255" s="572"/>
      <c r="G255" s="467"/>
      <c r="H255" s="29"/>
      <c r="I255" s="29"/>
    </row>
    <row r="256" spans="1:9" ht="29" x14ac:dyDescent="0.35">
      <c r="A256" s="728" t="s">
        <v>674</v>
      </c>
      <c r="B256" s="571">
        <v>2021</v>
      </c>
      <c r="C256" s="1221"/>
      <c r="D256" s="663" t="s">
        <v>704</v>
      </c>
      <c r="E256" s="332"/>
      <c r="F256" s="664" t="s">
        <v>705</v>
      </c>
      <c r="G256" s="665" t="s">
        <v>695</v>
      </c>
      <c r="H256" s="438">
        <v>3958305102.5740104</v>
      </c>
      <c r="I256" s="29"/>
    </row>
    <row r="257" spans="1:9" ht="29" x14ac:dyDescent="0.35">
      <c r="A257" s="728" t="s">
        <v>674</v>
      </c>
      <c r="B257" s="571">
        <v>2021</v>
      </c>
      <c r="C257" s="1221"/>
      <c r="D257" s="663" t="s">
        <v>706</v>
      </c>
      <c r="E257" s="332"/>
      <c r="F257" s="664" t="s">
        <v>707</v>
      </c>
      <c r="G257" s="665" t="s">
        <v>685</v>
      </c>
      <c r="H257" s="438">
        <v>7074989873.2900171</v>
      </c>
      <c r="I257" s="29"/>
    </row>
    <row r="258" spans="1:9" ht="29" x14ac:dyDescent="0.35">
      <c r="A258" s="728" t="s">
        <v>674</v>
      </c>
      <c r="B258" s="571">
        <v>2021</v>
      </c>
      <c r="C258" s="1221"/>
      <c r="D258" s="663" t="s">
        <v>708</v>
      </c>
      <c r="E258" s="332"/>
      <c r="F258" s="664" t="s">
        <v>709</v>
      </c>
      <c r="G258" s="665" t="s">
        <v>685</v>
      </c>
      <c r="H258" s="438">
        <v>2274635284</v>
      </c>
      <c r="I258" s="29"/>
    </row>
    <row r="259" spans="1:9" ht="14.5" x14ac:dyDescent="0.35">
      <c r="A259" s="728" t="s">
        <v>674</v>
      </c>
      <c r="B259" s="571">
        <v>2021</v>
      </c>
      <c r="C259" s="1221"/>
      <c r="D259" s="580" t="s">
        <v>710</v>
      </c>
      <c r="E259" s="332"/>
      <c r="F259" s="664" t="s">
        <v>711</v>
      </c>
      <c r="G259" s="332" t="s">
        <v>712</v>
      </c>
      <c r="H259" s="438">
        <v>1112529000</v>
      </c>
      <c r="I259" s="29"/>
    </row>
    <row r="260" spans="1:9" ht="29" x14ac:dyDescent="0.35">
      <c r="A260" s="728" t="s">
        <v>674</v>
      </c>
      <c r="B260" s="571">
        <v>2021</v>
      </c>
      <c r="C260" s="1221"/>
      <c r="D260" s="580" t="s">
        <v>713</v>
      </c>
      <c r="E260" s="332"/>
      <c r="F260" s="664" t="s">
        <v>714</v>
      </c>
      <c r="G260" s="332" t="s">
        <v>685</v>
      </c>
      <c r="H260" s="438">
        <v>195336000</v>
      </c>
      <c r="I260" s="29"/>
    </row>
    <row r="261" spans="1:9" ht="43.5" x14ac:dyDescent="0.35">
      <c r="A261" s="728" t="s">
        <v>674</v>
      </c>
      <c r="B261" s="571">
        <v>2021</v>
      </c>
      <c r="C261" s="1221"/>
      <c r="D261" s="580" t="s">
        <v>715</v>
      </c>
      <c r="E261" s="332"/>
      <c r="F261" s="664" t="s">
        <v>716</v>
      </c>
      <c r="G261" s="332" t="s">
        <v>695</v>
      </c>
      <c r="H261" s="438">
        <v>3538934914.5600867</v>
      </c>
      <c r="I261" s="29"/>
    </row>
    <row r="262" spans="1:9" ht="14.5" x14ac:dyDescent="0.35">
      <c r="A262" s="728" t="s">
        <v>674</v>
      </c>
      <c r="B262" s="571">
        <v>2021</v>
      </c>
      <c r="C262" s="1222"/>
      <c r="D262" s="580" t="s">
        <v>717</v>
      </c>
      <c r="E262" s="332"/>
      <c r="F262" s="664" t="s">
        <v>83</v>
      </c>
      <c r="G262" s="332" t="s">
        <v>83</v>
      </c>
      <c r="H262" s="438">
        <v>341979199.99999994</v>
      </c>
      <c r="I262" s="29"/>
    </row>
    <row r="263" spans="1:9" ht="14.5" x14ac:dyDescent="0.35">
      <c r="A263" s="728" t="s">
        <v>674</v>
      </c>
      <c r="B263" s="571">
        <v>2021</v>
      </c>
      <c r="C263" s="1171" t="s">
        <v>718</v>
      </c>
      <c r="D263" s="37"/>
      <c r="E263" s="581"/>
      <c r="F263" s="572"/>
      <c r="G263" s="572"/>
      <c r="H263" s="29"/>
      <c r="I263" s="29"/>
    </row>
    <row r="264" spans="1:9" ht="29" x14ac:dyDescent="0.35">
      <c r="A264" s="728" t="s">
        <v>674</v>
      </c>
      <c r="B264" s="571">
        <v>2021</v>
      </c>
      <c r="C264" s="1173"/>
      <c r="D264" s="580" t="s">
        <v>719</v>
      </c>
      <c r="E264" s="332"/>
      <c r="F264" s="667" t="s">
        <v>720</v>
      </c>
      <c r="G264" s="332" t="s">
        <v>721</v>
      </c>
      <c r="H264" s="438">
        <v>24080129853.333332</v>
      </c>
      <c r="I264" s="29"/>
    </row>
    <row r="265" spans="1:9" ht="14.5" x14ac:dyDescent="0.35">
      <c r="A265" s="728" t="s">
        <v>674</v>
      </c>
      <c r="B265" s="571">
        <v>2021</v>
      </c>
      <c r="C265" s="1172"/>
      <c r="D265" s="580" t="s">
        <v>722</v>
      </c>
      <c r="E265" s="332"/>
      <c r="F265" s="664" t="s">
        <v>723</v>
      </c>
      <c r="G265" s="332" t="s">
        <v>685</v>
      </c>
      <c r="H265" s="438">
        <v>106500000</v>
      </c>
      <c r="I265" s="29"/>
    </row>
    <row r="266" spans="1:9" ht="14.5" x14ac:dyDescent="0.35">
      <c r="A266" s="728" t="s">
        <v>674</v>
      </c>
      <c r="B266" s="571">
        <v>2021</v>
      </c>
      <c r="C266" s="1171" t="s">
        <v>724</v>
      </c>
      <c r="D266" s="37"/>
      <c r="E266" s="581"/>
      <c r="F266" s="572"/>
      <c r="G266" s="572"/>
      <c r="H266" s="29"/>
      <c r="I266" s="29"/>
    </row>
    <row r="267" spans="1:9" ht="29" x14ac:dyDescent="0.35">
      <c r="A267" s="728" t="s">
        <v>674</v>
      </c>
      <c r="B267" s="571">
        <v>2021</v>
      </c>
      <c r="C267" s="1172"/>
      <c r="D267" s="668" t="s">
        <v>725</v>
      </c>
      <c r="E267" s="332"/>
      <c r="F267" s="572" t="s">
        <v>726</v>
      </c>
      <c r="G267" s="332" t="s">
        <v>712</v>
      </c>
      <c r="H267" s="438">
        <v>42750000</v>
      </c>
      <c r="I267" s="29"/>
    </row>
    <row r="268" spans="1:9" ht="14.5" x14ac:dyDescent="0.35">
      <c r="A268" s="728" t="s">
        <v>674</v>
      </c>
      <c r="B268" s="571">
        <v>2021</v>
      </c>
      <c r="C268" s="1171" t="s">
        <v>727</v>
      </c>
      <c r="D268" s="37"/>
      <c r="E268" s="581"/>
      <c r="F268" s="572"/>
      <c r="G268" s="572"/>
      <c r="H268" s="29"/>
      <c r="I268" s="29"/>
    </row>
    <row r="269" spans="1:9" ht="29" x14ac:dyDescent="0.35">
      <c r="A269" s="728" t="s">
        <v>674</v>
      </c>
      <c r="B269" s="571">
        <v>2021</v>
      </c>
      <c r="C269" s="1173"/>
      <c r="D269" s="668" t="s">
        <v>728</v>
      </c>
      <c r="E269" s="664"/>
      <c r="F269" s="664" t="s">
        <v>729</v>
      </c>
      <c r="G269" s="665" t="s">
        <v>730</v>
      </c>
      <c r="H269" s="438">
        <v>12173220029</v>
      </c>
      <c r="I269" s="29"/>
    </row>
    <row r="270" spans="1:9" ht="14.5" x14ac:dyDescent="0.35">
      <c r="A270" s="728" t="s">
        <v>674</v>
      </c>
      <c r="B270" s="571">
        <v>2021</v>
      </c>
      <c r="C270" s="1172"/>
      <c r="D270" s="668" t="s">
        <v>731</v>
      </c>
      <c r="E270" s="664"/>
      <c r="F270" s="664" t="s">
        <v>83</v>
      </c>
      <c r="G270" s="665" t="s">
        <v>83</v>
      </c>
      <c r="H270" s="438">
        <v>263993000.00000003</v>
      </c>
      <c r="I270" s="29"/>
    </row>
    <row r="271" spans="1:9" ht="14.5" x14ac:dyDescent="0.35">
      <c r="A271" s="728" t="s">
        <v>674</v>
      </c>
      <c r="B271" s="571">
        <v>2021</v>
      </c>
      <c r="C271" s="37" t="s">
        <v>732</v>
      </c>
      <c r="D271" s="669"/>
      <c r="E271" s="670"/>
      <c r="F271" s="671"/>
      <c r="G271" s="672"/>
      <c r="H271" s="29"/>
      <c r="I271" s="29"/>
    </row>
    <row r="272" spans="1:9" ht="14.5" x14ac:dyDescent="0.35">
      <c r="A272" s="728" t="s">
        <v>674</v>
      </c>
      <c r="B272" s="571">
        <v>2021</v>
      </c>
      <c r="C272" s="575" t="s">
        <v>257</v>
      </c>
      <c r="D272" s="585"/>
      <c r="E272" s="673"/>
      <c r="F272" s="674"/>
      <c r="G272" s="675"/>
      <c r="H272" s="676">
        <v>81302452347.073334</v>
      </c>
      <c r="I272" s="677"/>
    </row>
    <row r="273" spans="1:9" ht="14.5" x14ac:dyDescent="0.35">
      <c r="A273" s="426" t="s">
        <v>736</v>
      </c>
      <c r="B273" s="571">
        <v>2021</v>
      </c>
      <c r="C273" s="606" t="s">
        <v>27</v>
      </c>
      <c r="D273" s="29" t="s">
        <v>83</v>
      </c>
      <c r="E273" s="29" t="s">
        <v>83</v>
      </c>
      <c r="F273" s="29" t="s">
        <v>83</v>
      </c>
      <c r="G273" s="29" t="s">
        <v>83</v>
      </c>
      <c r="H273" s="29" t="s">
        <v>83</v>
      </c>
      <c r="I273" s="29" t="s">
        <v>83</v>
      </c>
    </row>
    <row r="274" spans="1:9" ht="14.5" x14ac:dyDescent="0.35">
      <c r="A274" s="426" t="s">
        <v>736</v>
      </c>
      <c r="B274" s="571">
        <v>2021</v>
      </c>
      <c r="C274" s="606" t="s">
        <v>28</v>
      </c>
      <c r="D274" s="29" t="s">
        <v>83</v>
      </c>
      <c r="E274" s="29" t="s">
        <v>83</v>
      </c>
      <c r="F274" s="29" t="s">
        <v>83</v>
      </c>
      <c r="G274" s="29" t="s">
        <v>83</v>
      </c>
      <c r="H274" s="29" t="s">
        <v>83</v>
      </c>
      <c r="I274" s="29" t="s">
        <v>83</v>
      </c>
    </row>
    <row r="275" spans="1:9" ht="14.5" x14ac:dyDescent="0.35">
      <c r="A275" s="426" t="s">
        <v>736</v>
      </c>
      <c r="B275" s="571">
        <v>2021</v>
      </c>
      <c r="C275" s="606" t="s">
        <v>29</v>
      </c>
      <c r="D275" s="29" t="s">
        <v>83</v>
      </c>
      <c r="E275" s="29" t="s">
        <v>83</v>
      </c>
      <c r="F275" s="29" t="s">
        <v>83</v>
      </c>
      <c r="G275" s="29" t="s">
        <v>83</v>
      </c>
      <c r="H275" s="29" t="s">
        <v>83</v>
      </c>
      <c r="I275" s="29" t="s">
        <v>83</v>
      </c>
    </row>
    <row r="276" spans="1:9" ht="29" x14ac:dyDescent="0.35">
      <c r="A276" s="426" t="s">
        <v>736</v>
      </c>
      <c r="B276" s="571">
        <v>2021</v>
      </c>
      <c r="C276" s="466" t="s">
        <v>30</v>
      </c>
      <c r="D276" s="29" t="s">
        <v>83</v>
      </c>
      <c r="E276" s="29" t="s">
        <v>83</v>
      </c>
      <c r="F276" s="29" t="s">
        <v>83</v>
      </c>
      <c r="G276" s="29" t="s">
        <v>83</v>
      </c>
      <c r="H276" s="29" t="s">
        <v>83</v>
      </c>
      <c r="I276" s="29" t="s">
        <v>83</v>
      </c>
    </row>
    <row r="277" spans="1:9" ht="29" x14ac:dyDescent="0.35">
      <c r="A277" s="426" t="s">
        <v>736</v>
      </c>
      <c r="B277" s="571">
        <v>2021</v>
      </c>
      <c r="C277" s="466" t="s">
        <v>31</v>
      </c>
      <c r="D277" s="29" t="s">
        <v>83</v>
      </c>
      <c r="E277" s="29" t="s">
        <v>83</v>
      </c>
      <c r="F277" s="29" t="s">
        <v>83</v>
      </c>
      <c r="G277" s="29" t="s">
        <v>83</v>
      </c>
      <c r="H277" s="29" t="s">
        <v>83</v>
      </c>
      <c r="I277" s="29" t="s">
        <v>83</v>
      </c>
    </row>
    <row r="278" spans="1:9" ht="14.5" x14ac:dyDescent="0.35">
      <c r="A278" s="426" t="s">
        <v>736</v>
      </c>
      <c r="B278" s="571">
        <v>2021</v>
      </c>
      <c r="C278" s="466" t="s">
        <v>32</v>
      </c>
      <c r="D278" s="29" t="s">
        <v>83</v>
      </c>
      <c r="E278" s="29" t="s">
        <v>83</v>
      </c>
      <c r="F278" s="29" t="s">
        <v>83</v>
      </c>
      <c r="G278" s="29" t="s">
        <v>83</v>
      </c>
      <c r="H278" s="29" t="s">
        <v>83</v>
      </c>
      <c r="I278" s="29" t="s">
        <v>83</v>
      </c>
    </row>
    <row r="279" spans="1:9" ht="14.5" x14ac:dyDescent="0.35">
      <c r="A279" s="426" t="s">
        <v>736</v>
      </c>
      <c r="B279" s="571">
        <v>2021</v>
      </c>
      <c r="C279" s="585"/>
      <c r="D279" s="581"/>
      <c r="E279" s="581"/>
      <c r="F279" s="581"/>
      <c r="G279" s="581"/>
      <c r="H279" s="581"/>
      <c r="I279" s="581"/>
    </row>
    <row r="280" spans="1:9" ht="14.5" x14ac:dyDescent="0.35">
      <c r="A280" s="1084" t="s">
        <v>768</v>
      </c>
      <c r="B280" s="571">
        <v>2021</v>
      </c>
      <c r="C280" s="606" t="s">
        <v>27</v>
      </c>
      <c r="D280" s="466"/>
      <c r="E280" s="29"/>
      <c r="F280" s="572"/>
      <c r="G280" s="467"/>
      <c r="H280" s="29"/>
      <c r="I280" s="29"/>
    </row>
    <row r="281" spans="1:9" ht="14.5" x14ac:dyDescent="0.35">
      <c r="A281" s="1084" t="s">
        <v>768</v>
      </c>
      <c r="B281" s="571">
        <v>2021</v>
      </c>
      <c r="C281" s="606" t="s">
        <v>28</v>
      </c>
      <c r="D281" s="466"/>
      <c r="E281" s="29"/>
      <c r="F281" s="572"/>
      <c r="G281" s="467"/>
      <c r="H281" s="29"/>
      <c r="I281" s="29"/>
    </row>
    <row r="282" spans="1:9" ht="43.5" x14ac:dyDescent="0.35">
      <c r="A282" s="1084" t="s">
        <v>768</v>
      </c>
      <c r="B282" s="571">
        <v>2021</v>
      </c>
      <c r="C282" s="678" t="s">
        <v>29</v>
      </c>
      <c r="D282" s="466" t="s">
        <v>769</v>
      </c>
      <c r="E282" s="466" t="s">
        <v>770</v>
      </c>
      <c r="F282" s="679" t="s">
        <v>771</v>
      </c>
      <c r="G282" s="1171" t="s">
        <v>772</v>
      </c>
      <c r="H282" s="1196"/>
      <c r="I282" s="1211">
        <f>10308540+13171660+13672200+29200000</f>
        <v>66352400</v>
      </c>
    </row>
    <row r="283" spans="1:9" ht="29" x14ac:dyDescent="0.35">
      <c r="A283" s="1084" t="s">
        <v>768</v>
      </c>
      <c r="B283" s="571">
        <v>2021</v>
      </c>
      <c r="C283" s="600"/>
      <c r="D283" s="466" t="s">
        <v>773</v>
      </c>
      <c r="E283" s="466" t="s">
        <v>774</v>
      </c>
      <c r="F283" s="572" t="s">
        <v>775</v>
      </c>
      <c r="G283" s="1173"/>
      <c r="H283" s="1210"/>
      <c r="I283" s="1212"/>
    </row>
    <row r="284" spans="1:9" ht="29" x14ac:dyDescent="0.35">
      <c r="A284" s="1084" t="s">
        <v>768</v>
      </c>
      <c r="B284" s="571">
        <v>2021</v>
      </c>
      <c r="C284" s="600"/>
      <c r="D284" s="466" t="s">
        <v>776</v>
      </c>
      <c r="E284" s="466" t="s">
        <v>777</v>
      </c>
      <c r="F284" s="572" t="s">
        <v>778</v>
      </c>
      <c r="G284" s="1173"/>
      <c r="H284" s="1210"/>
      <c r="I284" s="1212"/>
    </row>
    <row r="285" spans="1:9" ht="29" x14ac:dyDescent="0.35">
      <c r="A285" s="1084" t="s">
        <v>768</v>
      </c>
      <c r="B285" s="571">
        <v>2021</v>
      </c>
      <c r="C285" s="600"/>
      <c r="D285" s="466" t="s">
        <v>779</v>
      </c>
      <c r="E285" s="466" t="s">
        <v>780</v>
      </c>
      <c r="F285" s="53" t="s">
        <v>781</v>
      </c>
      <c r="G285" s="1172"/>
      <c r="H285" s="1197"/>
      <c r="I285" s="1213"/>
    </row>
    <row r="286" spans="1:9" ht="72.5" x14ac:dyDescent="0.35">
      <c r="A286" s="1084" t="s">
        <v>768</v>
      </c>
      <c r="B286" s="571">
        <v>2021</v>
      </c>
      <c r="C286" s="600"/>
      <c r="D286" s="466" t="s">
        <v>782</v>
      </c>
      <c r="E286" s="613" t="s">
        <v>783</v>
      </c>
      <c r="F286" s="267" t="s">
        <v>784</v>
      </c>
      <c r="G286" s="1171" t="s">
        <v>785</v>
      </c>
      <c r="H286" s="1196"/>
      <c r="I286" s="1211">
        <v>3541815165</v>
      </c>
    </row>
    <row r="287" spans="1:9" ht="29" x14ac:dyDescent="0.35">
      <c r="A287" s="1084" t="s">
        <v>768</v>
      </c>
      <c r="B287" s="571">
        <v>2021</v>
      </c>
      <c r="C287" s="680"/>
      <c r="D287" s="466" t="s">
        <v>786</v>
      </c>
      <c r="E287" s="612" t="s">
        <v>787</v>
      </c>
      <c r="F287" s="612" t="s">
        <v>787</v>
      </c>
      <c r="G287" s="1172"/>
      <c r="H287" s="1197"/>
      <c r="I287" s="1213"/>
    </row>
    <row r="288" spans="1:9" ht="72.5" x14ac:dyDescent="0.35">
      <c r="A288" s="1084" t="s">
        <v>768</v>
      </c>
      <c r="B288" s="571">
        <v>2021</v>
      </c>
      <c r="C288" s="466" t="s">
        <v>30</v>
      </c>
      <c r="D288" s="466" t="s">
        <v>788</v>
      </c>
      <c r="E288" s="466" t="s">
        <v>789</v>
      </c>
      <c r="F288" s="572" t="s">
        <v>790</v>
      </c>
      <c r="G288" s="467" t="s">
        <v>791</v>
      </c>
      <c r="H288" s="29"/>
      <c r="I288" s="77">
        <f>15000000</f>
        <v>15000000</v>
      </c>
    </row>
    <row r="289" spans="1:9" ht="29" x14ac:dyDescent="0.35">
      <c r="A289" s="1084" t="s">
        <v>768</v>
      </c>
      <c r="B289" s="571">
        <v>2021</v>
      </c>
      <c r="C289" s="466" t="s">
        <v>31</v>
      </c>
      <c r="D289" s="466"/>
      <c r="E289" s="29"/>
      <c r="F289" s="572"/>
      <c r="G289" s="467"/>
      <c r="H289" s="29"/>
      <c r="I289" s="29"/>
    </row>
    <row r="290" spans="1:9" ht="14.5" x14ac:dyDescent="0.35">
      <c r="A290" s="1084" t="s">
        <v>768</v>
      </c>
      <c r="B290" s="571">
        <v>2021</v>
      </c>
      <c r="C290" s="466" t="s">
        <v>32</v>
      </c>
      <c r="D290" s="466"/>
      <c r="E290" s="29"/>
      <c r="F290" s="572"/>
      <c r="G290" s="467"/>
      <c r="H290" s="29"/>
      <c r="I290" s="29"/>
    </row>
    <row r="291" spans="1:9" ht="14.5" x14ac:dyDescent="0.35">
      <c r="A291" s="1084" t="s">
        <v>768</v>
      </c>
      <c r="B291" s="571">
        <v>2021</v>
      </c>
      <c r="C291" s="608" t="s">
        <v>257</v>
      </c>
      <c r="D291" s="609"/>
      <c r="E291" s="581"/>
      <c r="F291" s="575"/>
      <c r="G291" s="610"/>
      <c r="H291" s="575"/>
      <c r="I291" s="581"/>
    </row>
    <row r="292" spans="1:9" ht="14.5" x14ac:dyDescent="0.35">
      <c r="A292" s="1084" t="s">
        <v>768</v>
      </c>
      <c r="B292" s="571">
        <v>2021</v>
      </c>
      <c r="C292" s="581"/>
      <c r="D292" s="581"/>
      <c r="E292" s="581"/>
      <c r="F292" s="581"/>
      <c r="G292" s="581"/>
      <c r="H292" s="581"/>
      <c r="I292" s="581"/>
    </row>
    <row r="293" spans="1:9" ht="82.5" customHeight="1" x14ac:dyDescent="0.35">
      <c r="A293" s="383" t="s">
        <v>796</v>
      </c>
      <c r="B293" s="571">
        <v>2021</v>
      </c>
      <c r="C293" s="466" t="s">
        <v>27</v>
      </c>
      <c r="D293" s="606" t="s">
        <v>798</v>
      </c>
      <c r="E293" s="37" t="s">
        <v>799</v>
      </c>
      <c r="F293" s="572"/>
      <c r="G293" s="467" t="s">
        <v>800</v>
      </c>
      <c r="H293" s="29"/>
      <c r="I293" s="681">
        <f>132301*14600</f>
        <v>1931594600</v>
      </c>
    </row>
    <row r="294" spans="1:9" ht="16.5" customHeight="1" x14ac:dyDescent="0.35">
      <c r="A294" s="383" t="s">
        <v>796</v>
      </c>
      <c r="B294" s="571">
        <v>2021</v>
      </c>
      <c r="C294" s="678" t="s">
        <v>28</v>
      </c>
      <c r="D294" s="613" t="s">
        <v>801</v>
      </c>
      <c r="E294" s="613" t="s">
        <v>802</v>
      </c>
      <c r="F294" s="613" t="s">
        <v>802</v>
      </c>
      <c r="G294" s="1177" t="s">
        <v>803</v>
      </c>
      <c r="H294" s="1196"/>
      <c r="I294" s="1214">
        <f>(217949*14600)+44814000+51150000+43998000+53900000</f>
        <v>3375917400</v>
      </c>
    </row>
    <row r="295" spans="1:9" ht="43.5" x14ac:dyDescent="0.35">
      <c r="A295" s="383" t="s">
        <v>796</v>
      </c>
      <c r="B295" s="571">
        <v>2021</v>
      </c>
      <c r="C295" s="600"/>
      <c r="D295" s="613" t="s">
        <v>804</v>
      </c>
      <c r="E295" s="267" t="s">
        <v>805</v>
      </c>
      <c r="F295" s="613" t="s">
        <v>805</v>
      </c>
      <c r="G295" s="1177"/>
      <c r="H295" s="1210"/>
      <c r="I295" s="1215"/>
    </row>
    <row r="296" spans="1:9" ht="29" x14ac:dyDescent="0.35">
      <c r="A296" s="383" t="s">
        <v>796</v>
      </c>
      <c r="B296" s="571">
        <v>2021</v>
      </c>
      <c r="C296" s="600"/>
      <c r="D296" s="613" t="s">
        <v>806</v>
      </c>
      <c r="E296" s="613" t="s">
        <v>807</v>
      </c>
      <c r="F296" s="613" t="s">
        <v>807</v>
      </c>
      <c r="G296" s="1177"/>
      <c r="H296" s="1210"/>
      <c r="I296" s="1215"/>
    </row>
    <row r="297" spans="1:9" ht="43.5" x14ac:dyDescent="0.35">
      <c r="A297" s="383" t="s">
        <v>796</v>
      </c>
      <c r="B297" s="571">
        <v>2021</v>
      </c>
      <c r="C297" s="600"/>
      <c r="D297" s="613" t="s">
        <v>808</v>
      </c>
      <c r="E297" s="613" t="s">
        <v>809</v>
      </c>
      <c r="F297" s="613" t="s">
        <v>809</v>
      </c>
      <c r="G297" s="1177"/>
      <c r="H297" s="1210"/>
      <c r="I297" s="1215"/>
    </row>
    <row r="298" spans="1:9" ht="14.5" x14ac:dyDescent="0.35">
      <c r="A298" s="383" t="s">
        <v>796</v>
      </c>
      <c r="B298" s="571">
        <v>2021</v>
      </c>
      <c r="C298" s="600"/>
      <c r="D298" s="613" t="s">
        <v>810</v>
      </c>
      <c r="E298" s="613" t="s">
        <v>811</v>
      </c>
      <c r="F298" s="613" t="s">
        <v>811</v>
      </c>
      <c r="G298" s="1177"/>
      <c r="H298" s="1210"/>
      <c r="I298" s="1215"/>
    </row>
    <row r="299" spans="1:9" ht="29" x14ac:dyDescent="0.35">
      <c r="A299" s="383" t="s">
        <v>796</v>
      </c>
      <c r="B299" s="571">
        <v>2021</v>
      </c>
      <c r="C299" s="600"/>
      <c r="D299" s="613" t="s">
        <v>812</v>
      </c>
      <c r="E299" s="613" t="s">
        <v>813</v>
      </c>
      <c r="F299" s="613" t="s">
        <v>814</v>
      </c>
      <c r="G299" s="1177"/>
      <c r="H299" s="1210"/>
      <c r="I299" s="1215"/>
    </row>
    <row r="300" spans="1:9" ht="29" x14ac:dyDescent="0.35">
      <c r="A300" s="383" t="s">
        <v>796</v>
      </c>
      <c r="B300" s="571">
        <v>2021</v>
      </c>
      <c r="C300" s="600"/>
      <c r="D300" s="613" t="s">
        <v>815</v>
      </c>
      <c r="E300" s="613" t="s">
        <v>816</v>
      </c>
      <c r="F300" s="613" t="s">
        <v>814</v>
      </c>
      <c r="G300" s="1177"/>
      <c r="H300" s="1210"/>
      <c r="I300" s="1215"/>
    </row>
    <row r="301" spans="1:9" ht="29" x14ac:dyDescent="0.35">
      <c r="A301" s="383" t="s">
        <v>796</v>
      </c>
      <c r="B301" s="571">
        <v>2021</v>
      </c>
      <c r="C301" s="600"/>
      <c r="D301" s="613" t="s">
        <v>817</v>
      </c>
      <c r="E301" s="613" t="s">
        <v>818</v>
      </c>
      <c r="F301" s="613" t="s">
        <v>814</v>
      </c>
      <c r="G301" s="1177"/>
      <c r="H301" s="1210"/>
      <c r="I301" s="1215"/>
    </row>
    <row r="302" spans="1:9" ht="29" x14ac:dyDescent="0.35">
      <c r="A302" s="383" t="s">
        <v>796</v>
      </c>
      <c r="B302" s="571">
        <v>2021</v>
      </c>
      <c r="C302" s="680"/>
      <c r="D302" s="613" t="s">
        <v>819</v>
      </c>
      <c r="E302" s="613" t="s">
        <v>820</v>
      </c>
      <c r="F302" s="613" t="s">
        <v>814</v>
      </c>
      <c r="G302" s="1177"/>
      <c r="H302" s="1197"/>
      <c r="I302" s="1216"/>
    </row>
    <row r="303" spans="1:9" ht="82.5" customHeight="1" x14ac:dyDescent="0.35">
      <c r="A303" s="383" t="s">
        <v>796</v>
      </c>
      <c r="B303" s="571">
        <v>2021</v>
      </c>
      <c r="C303" s="466" t="s">
        <v>29</v>
      </c>
      <c r="D303" s="613" t="s">
        <v>821</v>
      </c>
      <c r="E303" s="53" t="s">
        <v>822</v>
      </c>
      <c r="F303" s="53" t="s">
        <v>823</v>
      </c>
      <c r="G303" s="582" t="s">
        <v>824</v>
      </c>
      <c r="H303" s="29"/>
      <c r="I303" s="681">
        <f>756000000+100000000</f>
        <v>856000000</v>
      </c>
    </row>
    <row r="304" spans="1:9" ht="36.75" customHeight="1" x14ac:dyDescent="0.35">
      <c r="A304" s="383" t="s">
        <v>796</v>
      </c>
      <c r="B304" s="571">
        <v>2021</v>
      </c>
      <c r="C304" s="678" t="s">
        <v>30</v>
      </c>
      <c r="D304" s="613" t="s">
        <v>825</v>
      </c>
      <c r="E304" s="613" t="s">
        <v>826</v>
      </c>
      <c r="F304" s="613" t="s">
        <v>826</v>
      </c>
      <c r="G304" s="1160" t="s">
        <v>827</v>
      </c>
      <c r="H304" s="1196"/>
      <c r="I304" s="1214">
        <f>(6950*14600)+25000000+40000000</f>
        <v>166470000</v>
      </c>
    </row>
    <row r="305" spans="1:9" ht="29" x14ac:dyDescent="0.35">
      <c r="A305" s="383" t="s">
        <v>796</v>
      </c>
      <c r="B305" s="571">
        <v>2021</v>
      </c>
      <c r="C305" s="600"/>
      <c r="D305" s="613" t="s">
        <v>828</v>
      </c>
      <c r="E305" s="613" t="s">
        <v>829</v>
      </c>
      <c r="F305" s="613" t="s">
        <v>829</v>
      </c>
      <c r="G305" s="1161"/>
      <c r="H305" s="1210"/>
      <c r="I305" s="1215"/>
    </row>
    <row r="306" spans="1:9" ht="44.25" customHeight="1" x14ac:dyDescent="0.35">
      <c r="A306" s="383" t="s">
        <v>796</v>
      </c>
      <c r="B306" s="571">
        <v>2021</v>
      </c>
      <c r="C306" s="680"/>
      <c r="D306" s="613" t="s">
        <v>830</v>
      </c>
      <c r="E306" s="613" t="s">
        <v>831</v>
      </c>
      <c r="F306" s="613" t="s">
        <v>831</v>
      </c>
      <c r="G306" s="1162"/>
      <c r="H306" s="1197"/>
      <c r="I306" s="1216"/>
    </row>
    <row r="307" spans="1:9" ht="53.25" customHeight="1" x14ac:dyDescent="0.35">
      <c r="A307" s="383" t="s">
        <v>796</v>
      </c>
      <c r="B307" s="571">
        <v>2021</v>
      </c>
      <c r="C307" s="678" t="s">
        <v>31</v>
      </c>
      <c r="D307" s="466" t="s">
        <v>832</v>
      </c>
      <c r="E307" s="37" t="s">
        <v>833</v>
      </c>
      <c r="F307" s="37" t="s">
        <v>833</v>
      </c>
      <c r="G307" s="1171" t="s">
        <v>834</v>
      </c>
      <c r="H307" s="1196"/>
      <c r="I307" s="1217">
        <f>(109019*14600)+48010000+25000000</f>
        <v>1664687400</v>
      </c>
    </row>
    <row r="308" spans="1:9" ht="14.5" x14ac:dyDescent="0.35">
      <c r="A308" s="383" t="s">
        <v>796</v>
      </c>
      <c r="B308" s="571">
        <v>2021</v>
      </c>
      <c r="C308" s="600"/>
      <c r="D308" s="682" t="s">
        <v>835</v>
      </c>
      <c r="E308" s="666"/>
      <c r="F308" s="572"/>
      <c r="G308" s="1173"/>
      <c r="H308" s="1210"/>
      <c r="I308" s="1218"/>
    </row>
    <row r="309" spans="1:9" ht="14.5" x14ac:dyDescent="0.35">
      <c r="A309" s="383" t="s">
        <v>796</v>
      </c>
      <c r="B309" s="571">
        <v>2021</v>
      </c>
      <c r="C309" s="600"/>
      <c r="D309" s="682" t="s">
        <v>836</v>
      </c>
      <c r="E309" s="666"/>
      <c r="F309" s="572"/>
      <c r="G309" s="1173"/>
      <c r="H309" s="1210"/>
      <c r="I309" s="1218"/>
    </row>
    <row r="310" spans="1:9" ht="14.5" x14ac:dyDescent="0.35">
      <c r="A310" s="383" t="s">
        <v>796</v>
      </c>
      <c r="B310" s="571">
        <v>2021</v>
      </c>
      <c r="C310" s="600"/>
      <c r="D310" s="682" t="s">
        <v>837</v>
      </c>
      <c r="E310" s="666"/>
      <c r="F310" s="572"/>
      <c r="G310" s="1173"/>
      <c r="H310" s="1210"/>
      <c r="I310" s="1218"/>
    </row>
    <row r="311" spans="1:9" ht="29" x14ac:dyDescent="0.35">
      <c r="A311" s="383" t="s">
        <v>796</v>
      </c>
      <c r="B311" s="571">
        <v>2021</v>
      </c>
      <c r="C311" s="600"/>
      <c r="D311" s="682" t="s">
        <v>838</v>
      </c>
      <c r="E311" s="607" t="s">
        <v>839</v>
      </c>
      <c r="F311" s="466" t="s">
        <v>840</v>
      </c>
      <c r="G311" s="1173"/>
      <c r="H311" s="1210"/>
      <c r="I311" s="1218"/>
    </row>
    <row r="312" spans="1:9" ht="49.5" customHeight="1" x14ac:dyDescent="0.35">
      <c r="A312" s="383" t="s">
        <v>796</v>
      </c>
      <c r="B312" s="571">
        <v>2021</v>
      </c>
      <c r="C312" s="680"/>
      <c r="D312" s="682" t="s">
        <v>841</v>
      </c>
      <c r="E312" s="607" t="s">
        <v>842</v>
      </c>
      <c r="F312" s="607" t="s">
        <v>842</v>
      </c>
      <c r="G312" s="1172"/>
      <c r="H312" s="1197"/>
      <c r="I312" s="1219"/>
    </row>
    <row r="313" spans="1:9" ht="49.5" customHeight="1" x14ac:dyDescent="0.35">
      <c r="A313" s="383" t="s">
        <v>796</v>
      </c>
      <c r="B313" s="571">
        <v>2021</v>
      </c>
      <c r="C313" s="678" t="s">
        <v>32</v>
      </c>
      <c r="D313" s="267" t="s">
        <v>843</v>
      </c>
      <c r="E313" s="613" t="s">
        <v>844</v>
      </c>
      <c r="F313" s="613" t="s">
        <v>844</v>
      </c>
      <c r="G313" s="1171" t="s">
        <v>845</v>
      </c>
      <c r="H313" s="1196"/>
      <c r="I313" s="1214">
        <f>(68004*14600)+1150644926+1218945000+4369014672</f>
        <v>7731462998</v>
      </c>
    </row>
    <row r="314" spans="1:9" ht="43.5" x14ac:dyDescent="0.35">
      <c r="A314" s="383" t="s">
        <v>796</v>
      </c>
      <c r="B314" s="571">
        <v>2021</v>
      </c>
      <c r="C314" s="600"/>
      <c r="D314" s="572" t="s">
        <v>846</v>
      </c>
      <c r="E314" s="466" t="s">
        <v>847</v>
      </c>
      <c r="F314" s="466" t="s">
        <v>847</v>
      </c>
      <c r="G314" s="1173"/>
      <c r="H314" s="1210"/>
      <c r="I314" s="1215"/>
    </row>
    <row r="315" spans="1:9" ht="43.5" x14ac:dyDescent="0.35">
      <c r="A315" s="383" t="s">
        <v>796</v>
      </c>
      <c r="B315" s="571">
        <v>2021</v>
      </c>
      <c r="C315" s="600"/>
      <c r="D315" s="572" t="s">
        <v>848</v>
      </c>
      <c r="E315" s="466" t="s">
        <v>849</v>
      </c>
      <c r="F315" s="466" t="s">
        <v>849</v>
      </c>
      <c r="G315" s="1172"/>
      <c r="H315" s="1210"/>
      <c r="I315" s="1215"/>
    </row>
    <row r="316" spans="1:9" ht="43.5" x14ac:dyDescent="0.35">
      <c r="A316" s="383" t="s">
        <v>796</v>
      </c>
      <c r="B316" s="571">
        <v>2021</v>
      </c>
      <c r="C316" s="600"/>
      <c r="D316" s="267" t="s">
        <v>850</v>
      </c>
      <c r="E316" s="572" t="s">
        <v>851</v>
      </c>
      <c r="F316" s="572" t="s">
        <v>851</v>
      </c>
      <c r="G316" s="1171" t="s">
        <v>852</v>
      </c>
      <c r="H316" s="1210"/>
      <c r="I316" s="1215"/>
    </row>
    <row r="317" spans="1:9" ht="43.5" x14ac:dyDescent="0.35">
      <c r="A317" s="383" t="s">
        <v>796</v>
      </c>
      <c r="B317" s="571">
        <v>2021</v>
      </c>
      <c r="C317" s="600"/>
      <c r="D317" s="267" t="s">
        <v>853</v>
      </c>
      <c r="E317" s="572" t="s">
        <v>854</v>
      </c>
      <c r="F317" s="572" t="s">
        <v>854</v>
      </c>
      <c r="G317" s="1173"/>
      <c r="H317" s="1210"/>
      <c r="I317" s="1215"/>
    </row>
    <row r="318" spans="1:9" ht="43.5" x14ac:dyDescent="0.35">
      <c r="A318" s="383" t="s">
        <v>796</v>
      </c>
      <c r="B318" s="571">
        <v>2021</v>
      </c>
      <c r="C318" s="680"/>
      <c r="D318" s="572" t="s">
        <v>855</v>
      </c>
      <c r="E318" s="572" t="s">
        <v>856</v>
      </c>
      <c r="F318" s="572" t="s">
        <v>857</v>
      </c>
      <c r="G318" s="1172"/>
      <c r="H318" s="1197"/>
      <c r="I318" s="1216"/>
    </row>
    <row r="319" spans="1:9" ht="14.5" x14ac:dyDescent="0.35">
      <c r="A319" s="383" t="s">
        <v>796</v>
      </c>
      <c r="B319" s="571">
        <v>2021</v>
      </c>
      <c r="C319" s="1178" t="s">
        <v>133</v>
      </c>
      <c r="D319" s="1179"/>
      <c r="E319" s="1179"/>
      <c r="F319" s="1179"/>
      <c r="G319" s="1179"/>
      <c r="H319" s="1180"/>
      <c r="I319" s="611">
        <f>SUM(I293:I318)</f>
        <v>15726132398</v>
      </c>
    </row>
    <row r="320" spans="1:9" ht="14.5" x14ac:dyDescent="0.35">
      <c r="A320" s="353" t="s">
        <v>870</v>
      </c>
      <c r="B320" s="571">
        <v>2021</v>
      </c>
      <c r="C320" s="29" t="s">
        <v>83</v>
      </c>
      <c r="D320" s="29" t="s">
        <v>83</v>
      </c>
      <c r="E320" s="29" t="s">
        <v>83</v>
      </c>
      <c r="F320" s="29" t="s">
        <v>83</v>
      </c>
      <c r="G320" s="29" t="s">
        <v>83</v>
      </c>
      <c r="H320" s="29" t="s">
        <v>83</v>
      </c>
      <c r="I320" s="29" t="s">
        <v>83</v>
      </c>
    </row>
    <row r="321" spans="1:9" ht="29" x14ac:dyDescent="0.35">
      <c r="A321" s="417" t="s">
        <v>881</v>
      </c>
      <c r="B321" s="571">
        <v>2021</v>
      </c>
      <c r="C321" s="507" t="s">
        <v>27</v>
      </c>
      <c r="D321" s="683" t="s">
        <v>886</v>
      </c>
      <c r="E321" s="729" t="s">
        <v>887</v>
      </c>
      <c r="F321" s="684">
        <v>50</v>
      </c>
      <c r="G321" s="685" t="s">
        <v>888</v>
      </c>
      <c r="H321" s="29" t="s">
        <v>67</v>
      </c>
      <c r="I321" s="327">
        <v>1500000</v>
      </c>
    </row>
    <row r="322" spans="1:9" ht="29" x14ac:dyDescent="0.35">
      <c r="A322" s="417" t="s">
        <v>881</v>
      </c>
      <c r="B322" s="571">
        <v>2021</v>
      </c>
      <c r="C322" s="686"/>
      <c r="D322" s="683" t="s">
        <v>889</v>
      </c>
      <c r="E322" s="592" t="s">
        <v>890</v>
      </c>
      <c r="F322" s="684">
        <v>10</v>
      </c>
      <c r="G322" s="685" t="s">
        <v>891</v>
      </c>
      <c r="H322" s="29" t="s">
        <v>67</v>
      </c>
      <c r="I322" s="327">
        <v>500000</v>
      </c>
    </row>
    <row r="323" spans="1:9" ht="30.75" customHeight="1" x14ac:dyDescent="0.35">
      <c r="A323" s="417" t="s">
        <v>881</v>
      </c>
      <c r="B323" s="571">
        <v>2021</v>
      </c>
      <c r="C323" s="507" t="s">
        <v>28</v>
      </c>
      <c r="D323" s="466"/>
      <c r="E323" s="29"/>
      <c r="F323" s="572"/>
      <c r="G323" s="467"/>
      <c r="H323" s="29"/>
      <c r="I323" s="29"/>
    </row>
    <row r="324" spans="1:9" ht="29" x14ac:dyDescent="0.35">
      <c r="A324" s="417" t="s">
        <v>881</v>
      </c>
      <c r="B324" s="571">
        <v>2021</v>
      </c>
      <c r="C324" s="687"/>
      <c r="D324" s="466" t="s">
        <v>892</v>
      </c>
      <c r="E324" s="37" t="s">
        <v>893</v>
      </c>
      <c r="F324" s="51">
        <v>40</v>
      </c>
      <c r="G324" s="467" t="s">
        <v>894</v>
      </c>
      <c r="H324" s="29"/>
      <c r="I324" s="327">
        <v>48307500</v>
      </c>
    </row>
    <row r="325" spans="1:9" ht="43.5" x14ac:dyDescent="0.35">
      <c r="A325" s="417" t="s">
        <v>881</v>
      </c>
      <c r="B325" s="571">
        <v>2021</v>
      </c>
      <c r="C325" s="687"/>
      <c r="D325" s="466" t="s">
        <v>895</v>
      </c>
      <c r="E325" s="37" t="s">
        <v>896</v>
      </c>
      <c r="F325" s="51">
        <v>317</v>
      </c>
      <c r="G325" s="467" t="s">
        <v>897</v>
      </c>
      <c r="H325" s="327">
        <v>52800000</v>
      </c>
      <c r="I325" s="327">
        <v>24500000</v>
      </c>
    </row>
    <row r="326" spans="1:9" ht="29" x14ac:dyDescent="0.35">
      <c r="A326" s="417" t="s">
        <v>881</v>
      </c>
      <c r="B326" s="571">
        <v>2021</v>
      </c>
      <c r="C326" s="686"/>
      <c r="D326" s="466" t="s">
        <v>898</v>
      </c>
      <c r="E326" s="37" t="s">
        <v>896</v>
      </c>
      <c r="F326" s="51">
        <v>50</v>
      </c>
      <c r="G326" s="467" t="s">
        <v>899</v>
      </c>
      <c r="H326" s="327"/>
      <c r="I326" s="327">
        <v>7790000</v>
      </c>
    </row>
    <row r="327" spans="1:9" ht="29" x14ac:dyDescent="0.35">
      <c r="A327" s="417" t="s">
        <v>881</v>
      </c>
      <c r="B327" s="571">
        <v>2021</v>
      </c>
      <c r="C327" s="507" t="s">
        <v>29</v>
      </c>
      <c r="D327" s="466"/>
      <c r="E327" s="29"/>
      <c r="F327" s="51"/>
      <c r="G327" s="467"/>
      <c r="H327" s="29"/>
      <c r="I327" s="29"/>
    </row>
    <row r="328" spans="1:9" ht="29" x14ac:dyDescent="0.35">
      <c r="A328" s="417" t="s">
        <v>881</v>
      </c>
      <c r="B328" s="571">
        <v>2021</v>
      </c>
      <c r="C328" s="687"/>
      <c r="D328" s="399" t="s">
        <v>900</v>
      </c>
      <c r="E328" s="29" t="s">
        <v>901</v>
      </c>
      <c r="F328" s="51">
        <v>150</v>
      </c>
      <c r="G328" s="467" t="s">
        <v>902</v>
      </c>
      <c r="H328" s="29"/>
      <c r="I328" s="327">
        <v>14515560</v>
      </c>
    </row>
    <row r="329" spans="1:9" ht="29" x14ac:dyDescent="0.35">
      <c r="A329" s="417" t="s">
        <v>881</v>
      </c>
      <c r="B329" s="571">
        <v>2021</v>
      </c>
      <c r="C329" s="687"/>
      <c r="D329" s="400" t="s">
        <v>903</v>
      </c>
      <c r="E329" s="29" t="s">
        <v>901</v>
      </c>
      <c r="F329" s="51">
        <v>300</v>
      </c>
      <c r="G329" s="467" t="s">
        <v>904</v>
      </c>
      <c r="H329" s="29"/>
      <c r="I329" s="327">
        <v>45500500</v>
      </c>
    </row>
    <row r="330" spans="1:9" ht="29" x14ac:dyDescent="0.35">
      <c r="A330" s="417" t="s">
        <v>881</v>
      </c>
      <c r="B330" s="571">
        <v>2021</v>
      </c>
      <c r="C330" s="687"/>
      <c r="D330" s="399" t="s">
        <v>905</v>
      </c>
      <c r="E330" s="29" t="s">
        <v>901</v>
      </c>
      <c r="F330" s="51">
        <v>75</v>
      </c>
      <c r="G330" s="467" t="s">
        <v>906</v>
      </c>
      <c r="H330" s="29"/>
      <c r="I330" s="730">
        <v>29988000</v>
      </c>
    </row>
    <row r="331" spans="1:9" ht="43.5" x14ac:dyDescent="0.35">
      <c r="A331" s="417" t="s">
        <v>881</v>
      </c>
      <c r="B331" s="571">
        <v>2021</v>
      </c>
      <c r="C331" s="687"/>
      <c r="D331" s="399" t="s">
        <v>905</v>
      </c>
      <c r="E331" s="29" t="s">
        <v>901</v>
      </c>
      <c r="F331" s="51">
        <v>100</v>
      </c>
      <c r="G331" s="467" t="s">
        <v>907</v>
      </c>
      <c r="H331" s="29"/>
      <c r="I331" s="730">
        <v>50125000</v>
      </c>
    </row>
    <row r="332" spans="1:9" ht="29" x14ac:dyDescent="0.35">
      <c r="A332" s="417" t="s">
        <v>881</v>
      </c>
      <c r="B332" s="571">
        <v>2021</v>
      </c>
      <c r="C332" s="408"/>
      <c r="D332" s="401" t="s">
        <v>908</v>
      </c>
      <c r="E332" s="29" t="s">
        <v>909</v>
      </c>
      <c r="F332" s="51">
        <v>300</v>
      </c>
      <c r="G332" s="467" t="s">
        <v>910</v>
      </c>
      <c r="H332" s="29"/>
      <c r="I332" s="731">
        <v>12400000</v>
      </c>
    </row>
    <row r="333" spans="1:9" ht="29" x14ac:dyDescent="0.35">
      <c r="A333" s="417" t="s">
        <v>881</v>
      </c>
      <c r="B333" s="571">
        <v>2021</v>
      </c>
      <c r="C333" s="408"/>
      <c r="D333" s="401" t="s">
        <v>911</v>
      </c>
      <c r="E333" s="29" t="s">
        <v>901</v>
      </c>
      <c r="F333" s="51">
        <v>500</v>
      </c>
      <c r="G333" s="467" t="s">
        <v>912</v>
      </c>
      <c r="H333" s="29"/>
      <c r="I333" s="731">
        <v>21708000</v>
      </c>
    </row>
    <row r="334" spans="1:9" ht="29" x14ac:dyDescent="0.35">
      <c r="A334" s="417" t="s">
        <v>881</v>
      </c>
      <c r="B334" s="571">
        <v>2021</v>
      </c>
      <c r="C334" s="408"/>
      <c r="D334" s="401" t="s">
        <v>913</v>
      </c>
      <c r="E334" s="29" t="s">
        <v>901</v>
      </c>
      <c r="F334" s="51">
        <v>1000</v>
      </c>
      <c r="G334" s="467" t="s">
        <v>914</v>
      </c>
      <c r="H334" s="29"/>
      <c r="I334" s="731">
        <v>97053800</v>
      </c>
    </row>
    <row r="335" spans="1:9" ht="29" x14ac:dyDescent="0.35">
      <c r="A335" s="417" t="s">
        <v>881</v>
      </c>
      <c r="B335" s="571">
        <v>2021</v>
      </c>
      <c r="C335" s="408"/>
      <c r="D335" s="401" t="s">
        <v>915</v>
      </c>
      <c r="E335" s="29" t="s">
        <v>901</v>
      </c>
      <c r="F335" s="51"/>
      <c r="G335" s="467" t="s">
        <v>916</v>
      </c>
      <c r="H335" s="29"/>
      <c r="I335" s="731">
        <v>56312300</v>
      </c>
    </row>
    <row r="336" spans="1:9" ht="29" x14ac:dyDescent="0.35">
      <c r="A336" s="417" t="s">
        <v>881</v>
      </c>
      <c r="B336" s="571">
        <v>2021</v>
      </c>
      <c r="C336" s="409"/>
      <c r="D336" s="469" t="s">
        <v>917</v>
      </c>
      <c r="E336" s="402" t="s">
        <v>918</v>
      </c>
      <c r="F336" s="51">
        <v>140</v>
      </c>
      <c r="G336" s="639" t="s">
        <v>919</v>
      </c>
      <c r="H336" s="327"/>
      <c r="I336" s="403">
        <v>28953000</v>
      </c>
    </row>
    <row r="337" spans="1:9" ht="29" x14ac:dyDescent="0.35">
      <c r="A337" s="417" t="s">
        <v>881</v>
      </c>
      <c r="B337" s="571">
        <v>2021</v>
      </c>
      <c r="C337" s="589" t="s">
        <v>30</v>
      </c>
      <c r="D337" s="466"/>
      <c r="E337" s="29"/>
      <c r="F337" s="572"/>
      <c r="G337" s="467"/>
      <c r="H337" s="29"/>
      <c r="I337" s="29"/>
    </row>
    <row r="338" spans="1:9" ht="29" x14ac:dyDescent="0.35">
      <c r="A338" s="417" t="s">
        <v>881</v>
      </c>
      <c r="B338" s="571">
        <v>2021</v>
      </c>
      <c r="C338" s="590"/>
      <c r="D338" s="469" t="s">
        <v>920</v>
      </c>
      <c r="E338" s="37" t="s">
        <v>921</v>
      </c>
      <c r="F338" s="51">
        <v>845</v>
      </c>
      <c r="G338" s="467" t="s">
        <v>922</v>
      </c>
      <c r="H338" s="327">
        <v>186905000</v>
      </c>
      <c r="I338" s="327" t="s">
        <v>67</v>
      </c>
    </row>
    <row r="339" spans="1:9" ht="29" x14ac:dyDescent="0.35">
      <c r="A339" s="417" t="s">
        <v>881</v>
      </c>
      <c r="B339" s="571">
        <v>2021</v>
      </c>
      <c r="C339" s="590"/>
      <c r="D339" s="469" t="s">
        <v>923</v>
      </c>
      <c r="E339" s="37" t="s">
        <v>924</v>
      </c>
      <c r="F339" s="51">
        <v>1000</v>
      </c>
      <c r="G339" s="467" t="s">
        <v>925</v>
      </c>
      <c r="H339" s="327">
        <v>19600000</v>
      </c>
      <c r="I339" s="327" t="s">
        <v>67</v>
      </c>
    </row>
    <row r="340" spans="1:9" ht="29" x14ac:dyDescent="0.35">
      <c r="A340" s="417" t="s">
        <v>881</v>
      </c>
      <c r="B340" s="571">
        <v>2021</v>
      </c>
      <c r="C340" s="688"/>
      <c r="D340" s="469" t="s">
        <v>926</v>
      </c>
      <c r="E340" s="37" t="s">
        <v>927</v>
      </c>
      <c r="F340" s="51">
        <v>700</v>
      </c>
      <c r="G340" s="467" t="s">
        <v>925</v>
      </c>
      <c r="H340" s="327"/>
      <c r="I340" s="327">
        <v>27886000</v>
      </c>
    </row>
    <row r="341" spans="1:9" ht="29" x14ac:dyDescent="0.35">
      <c r="A341" s="417" t="s">
        <v>881</v>
      </c>
      <c r="B341" s="571">
        <v>2021</v>
      </c>
      <c r="C341" s="689"/>
      <c r="D341" s="469" t="s">
        <v>928</v>
      </c>
      <c r="E341" s="37" t="s">
        <v>929</v>
      </c>
      <c r="F341" s="51">
        <v>200</v>
      </c>
      <c r="G341" s="467" t="s">
        <v>930</v>
      </c>
      <c r="H341" s="327"/>
      <c r="I341" s="327">
        <v>41889000</v>
      </c>
    </row>
    <row r="342" spans="1:9" ht="29" x14ac:dyDescent="0.35">
      <c r="A342" s="417" t="s">
        <v>881</v>
      </c>
      <c r="B342" s="571">
        <v>2021</v>
      </c>
      <c r="C342" s="689"/>
      <c r="D342" s="469" t="s">
        <v>931</v>
      </c>
      <c r="E342" s="37" t="s">
        <v>932</v>
      </c>
      <c r="F342" s="51">
        <v>170</v>
      </c>
      <c r="G342" s="467" t="s">
        <v>933</v>
      </c>
      <c r="H342" s="327"/>
      <c r="I342" s="327">
        <v>40045000</v>
      </c>
    </row>
    <row r="343" spans="1:9" ht="29" x14ac:dyDescent="0.35">
      <c r="A343" s="417" t="s">
        <v>881</v>
      </c>
      <c r="B343" s="571">
        <v>2021</v>
      </c>
      <c r="C343" s="689"/>
      <c r="D343" s="469" t="s">
        <v>934</v>
      </c>
      <c r="E343" s="1171" t="s">
        <v>935</v>
      </c>
      <c r="F343" s="1174">
        <v>150</v>
      </c>
      <c r="G343" s="1174" t="s">
        <v>936</v>
      </c>
      <c r="H343" s="327"/>
      <c r="I343" s="327">
        <v>15000000</v>
      </c>
    </row>
    <row r="344" spans="1:9" ht="29" x14ac:dyDescent="0.35">
      <c r="A344" s="417" t="s">
        <v>881</v>
      </c>
      <c r="B344" s="571">
        <v>2021</v>
      </c>
      <c r="C344" s="508"/>
      <c r="D344" s="469" t="s">
        <v>937</v>
      </c>
      <c r="E344" s="1172"/>
      <c r="F344" s="1176"/>
      <c r="G344" s="1176"/>
      <c r="H344" s="327"/>
      <c r="I344" s="327">
        <v>32000000</v>
      </c>
    </row>
    <row r="345" spans="1:9" ht="29" x14ac:dyDescent="0.35">
      <c r="A345" s="417" t="s">
        <v>881</v>
      </c>
      <c r="B345" s="571">
        <v>2021</v>
      </c>
      <c r="C345" s="589" t="s">
        <v>31</v>
      </c>
      <c r="D345" s="466"/>
      <c r="E345" s="666"/>
      <c r="F345" s="467"/>
      <c r="G345" s="467"/>
      <c r="H345" s="690"/>
      <c r="I345" s="403"/>
    </row>
    <row r="346" spans="1:9" ht="29" x14ac:dyDescent="0.35">
      <c r="A346" s="417" t="s">
        <v>881</v>
      </c>
      <c r="B346" s="571">
        <v>2021</v>
      </c>
      <c r="C346" s="688"/>
      <c r="D346" s="466" t="s">
        <v>938</v>
      </c>
      <c r="E346" s="51" t="s">
        <v>939</v>
      </c>
      <c r="F346" s="51">
        <v>150</v>
      </c>
      <c r="G346" s="467" t="s">
        <v>940</v>
      </c>
      <c r="H346" s="327"/>
      <c r="I346" s="327">
        <v>10640000</v>
      </c>
    </row>
    <row r="347" spans="1:9" ht="29" x14ac:dyDescent="0.35">
      <c r="A347" s="417" t="s">
        <v>881</v>
      </c>
      <c r="B347" s="571">
        <v>2021</v>
      </c>
      <c r="C347" s="691"/>
      <c r="D347" s="692" t="s">
        <v>941</v>
      </c>
      <c r="E347" s="51" t="s">
        <v>942</v>
      </c>
      <c r="F347" s="51">
        <v>300</v>
      </c>
      <c r="G347" s="467" t="s">
        <v>943</v>
      </c>
      <c r="H347" s="327"/>
      <c r="I347" s="327">
        <v>8232000</v>
      </c>
    </row>
    <row r="348" spans="1:9" ht="29" x14ac:dyDescent="0.35">
      <c r="A348" s="417" t="s">
        <v>881</v>
      </c>
      <c r="B348" s="571">
        <v>2021</v>
      </c>
      <c r="C348" s="691"/>
      <c r="D348" s="404" t="s">
        <v>944</v>
      </c>
      <c r="E348" s="37" t="s">
        <v>945</v>
      </c>
      <c r="F348" s="51">
        <v>700</v>
      </c>
      <c r="G348" s="467" t="s">
        <v>946</v>
      </c>
      <c r="H348" s="327"/>
      <c r="I348" s="327">
        <v>5870000</v>
      </c>
    </row>
    <row r="349" spans="1:9" ht="29" x14ac:dyDescent="0.35">
      <c r="A349" s="417" t="s">
        <v>881</v>
      </c>
      <c r="B349" s="571">
        <v>2021</v>
      </c>
      <c r="C349" s="689"/>
      <c r="D349" s="404" t="s">
        <v>947</v>
      </c>
      <c r="E349" s="37" t="s">
        <v>948</v>
      </c>
      <c r="F349" s="51">
        <v>500</v>
      </c>
      <c r="G349" s="467" t="s">
        <v>899</v>
      </c>
      <c r="H349" s="327"/>
      <c r="I349" s="327">
        <v>1912500</v>
      </c>
    </row>
    <row r="350" spans="1:9" ht="29" x14ac:dyDescent="0.35">
      <c r="A350" s="417" t="s">
        <v>881</v>
      </c>
      <c r="B350" s="571">
        <v>2021</v>
      </c>
      <c r="C350" s="689"/>
      <c r="D350" s="404" t="s">
        <v>949</v>
      </c>
      <c r="E350" s="37" t="s">
        <v>950</v>
      </c>
      <c r="F350" s="51">
        <v>500</v>
      </c>
      <c r="G350" s="467" t="s">
        <v>951</v>
      </c>
      <c r="H350" s="327"/>
      <c r="I350" s="327">
        <v>28516000</v>
      </c>
    </row>
    <row r="351" spans="1:9" ht="29" x14ac:dyDescent="0.35">
      <c r="A351" s="417" t="s">
        <v>881</v>
      </c>
      <c r="B351" s="571">
        <v>2021</v>
      </c>
      <c r="C351" s="689"/>
      <c r="D351" s="404" t="s">
        <v>952</v>
      </c>
      <c r="E351" s="51" t="s">
        <v>953</v>
      </c>
      <c r="F351" s="51">
        <v>6</v>
      </c>
      <c r="G351" s="467" t="s">
        <v>954</v>
      </c>
      <c r="H351" s="327"/>
      <c r="I351" s="327">
        <v>9789000</v>
      </c>
    </row>
    <row r="352" spans="1:9" ht="29" x14ac:dyDescent="0.35">
      <c r="A352" s="417" t="s">
        <v>881</v>
      </c>
      <c r="B352" s="571">
        <v>2021</v>
      </c>
      <c r="C352" s="689"/>
      <c r="D352" s="404" t="s">
        <v>955</v>
      </c>
      <c r="E352" s="37" t="s">
        <v>956</v>
      </c>
      <c r="F352" s="51">
        <v>500</v>
      </c>
      <c r="G352" s="467" t="s">
        <v>957</v>
      </c>
      <c r="H352" s="327"/>
      <c r="I352" s="327">
        <v>28404000</v>
      </c>
    </row>
    <row r="353" spans="1:9" ht="29" x14ac:dyDescent="0.35">
      <c r="A353" s="417" t="s">
        <v>881</v>
      </c>
      <c r="B353" s="571">
        <v>2021</v>
      </c>
      <c r="C353" s="689"/>
      <c r="D353" s="405" t="s">
        <v>958</v>
      </c>
      <c r="E353" s="37" t="s">
        <v>959</v>
      </c>
      <c r="F353" s="51">
        <v>200</v>
      </c>
      <c r="G353" s="467" t="s">
        <v>960</v>
      </c>
      <c r="H353" s="327"/>
      <c r="I353" s="327">
        <v>3500000</v>
      </c>
    </row>
    <row r="354" spans="1:9" ht="29" x14ac:dyDescent="0.35">
      <c r="A354" s="417" t="s">
        <v>881</v>
      </c>
      <c r="B354" s="571">
        <v>2021</v>
      </c>
      <c r="C354" s="689"/>
      <c r="D354" s="405" t="s">
        <v>961</v>
      </c>
      <c r="E354" s="37" t="s">
        <v>962</v>
      </c>
      <c r="F354" s="51">
        <v>70</v>
      </c>
      <c r="G354" s="467" t="s">
        <v>891</v>
      </c>
      <c r="H354" s="327"/>
      <c r="I354" s="327">
        <v>22918500</v>
      </c>
    </row>
    <row r="355" spans="1:9" ht="29" x14ac:dyDescent="0.35">
      <c r="A355" s="417" t="s">
        <v>881</v>
      </c>
      <c r="B355" s="571">
        <v>2021</v>
      </c>
      <c r="C355" s="689"/>
      <c r="D355" s="405" t="s">
        <v>963</v>
      </c>
      <c r="E355" s="37" t="s">
        <v>962</v>
      </c>
      <c r="F355" s="51">
        <v>500</v>
      </c>
      <c r="G355" s="467" t="s">
        <v>922</v>
      </c>
      <c r="H355" s="327"/>
      <c r="I355" s="327">
        <v>159613500</v>
      </c>
    </row>
    <row r="356" spans="1:9" ht="29" x14ac:dyDescent="0.35">
      <c r="A356" s="417" t="s">
        <v>881</v>
      </c>
      <c r="B356" s="571">
        <v>2021</v>
      </c>
      <c r="C356" s="508"/>
      <c r="D356" s="405" t="s">
        <v>964</v>
      </c>
      <c r="E356" s="572" t="s">
        <v>965</v>
      </c>
      <c r="F356" s="51">
        <v>750</v>
      </c>
      <c r="G356" s="467" t="s">
        <v>966</v>
      </c>
      <c r="H356" s="327"/>
      <c r="I356" s="327">
        <v>255000000</v>
      </c>
    </row>
    <row r="357" spans="1:9" ht="31.5" customHeight="1" x14ac:dyDescent="0.35">
      <c r="A357" s="417" t="s">
        <v>881</v>
      </c>
      <c r="B357" s="571">
        <v>2021</v>
      </c>
      <c r="C357" s="38" t="s">
        <v>967</v>
      </c>
      <c r="D357" s="732" t="s">
        <v>968</v>
      </c>
      <c r="E357" s="37" t="s">
        <v>969</v>
      </c>
      <c r="F357" s="51">
        <v>750</v>
      </c>
      <c r="G357" s="467" t="s">
        <v>970</v>
      </c>
      <c r="H357" s="327"/>
      <c r="I357" s="327">
        <v>16500000</v>
      </c>
    </row>
    <row r="358" spans="1:9" ht="29" x14ac:dyDescent="0.35">
      <c r="A358" s="417" t="s">
        <v>881</v>
      </c>
      <c r="B358" s="571">
        <v>2021</v>
      </c>
      <c r="C358" s="1174"/>
      <c r="D358" s="405" t="s">
        <v>971</v>
      </c>
      <c r="E358" s="37" t="s">
        <v>969</v>
      </c>
      <c r="F358" s="51">
        <v>100</v>
      </c>
      <c r="G358" s="467" t="s">
        <v>970</v>
      </c>
      <c r="H358" s="327"/>
      <c r="I358" s="327">
        <f>19110000+1985000</f>
        <v>21095000</v>
      </c>
    </row>
    <row r="359" spans="1:9" ht="29" x14ac:dyDescent="0.35">
      <c r="A359" s="417" t="s">
        <v>881</v>
      </c>
      <c r="B359" s="571">
        <v>2021</v>
      </c>
      <c r="C359" s="1175"/>
      <c r="D359" s="405" t="s">
        <v>972</v>
      </c>
      <c r="E359" s="37" t="s">
        <v>969</v>
      </c>
      <c r="F359" s="51">
        <v>750</v>
      </c>
      <c r="G359" s="467" t="s">
        <v>970</v>
      </c>
      <c r="H359" s="327"/>
      <c r="I359" s="327">
        <v>3346000</v>
      </c>
    </row>
    <row r="360" spans="1:9" ht="29" x14ac:dyDescent="0.35">
      <c r="A360" s="417" t="s">
        <v>881</v>
      </c>
      <c r="B360" s="571">
        <v>2021</v>
      </c>
      <c r="C360" s="1175"/>
      <c r="D360" s="733" t="s">
        <v>973</v>
      </c>
      <c r="E360" s="37" t="s">
        <v>974</v>
      </c>
      <c r="F360" s="51">
        <v>50</v>
      </c>
      <c r="G360" s="467" t="s">
        <v>975</v>
      </c>
      <c r="H360" s="327"/>
      <c r="I360" s="327">
        <v>8479000</v>
      </c>
    </row>
    <row r="361" spans="1:9" ht="29" x14ac:dyDescent="0.35">
      <c r="A361" s="417" t="s">
        <v>881</v>
      </c>
      <c r="B361" s="571">
        <v>2021</v>
      </c>
      <c r="C361" s="1175"/>
      <c r="D361" s="734" t="s">
        <v>976</v>
      </c>
      <c r="E361" s="37" t="s">
        <v>977</v>
      </c>
      <c r="F361" s="51">
        <v>750</v>
      </c>
      <c r="G361" s="467" t="s">
        <v>978</v>
      </c>
      <c r="H361" s="327"/>
      <c r="I361" s="327">
        <v>26250000</v>
      </c>
    </row>
    <row r="362" spans="1:9" ht="43.5" x14ac:dyDescent="0.35">
      <c r="A362" s="417" t="s">
        <v>881</v>
      </c>
      <c r="B362" s="571">
        <v>2021</v>
      </c>
      <c r="C362" s="1176"/>
      <c r="D362" s="734" t="s">
        <v>979</v>
      </c>
      <c r="E362" s="38" t="s">
        <v>980</v>
      </c>
      <c r="F362" s="51">
        <v>250</v>
      </c>
      <c r="G362" s="467" t="s">
        <v>981</v>
      </c>
      <c r="H362" s="327"/>
      <c r="I362" s="327">
        <v>21000000</v>
      </c>
    </row>
    <row r="363" spans="1:9" ht="29" x14ac:dyDescent="0.35">
      <c r="A363" s="417" t="s">
        <v>881</v>
      </c>
      <c r="B363" s="571">
        <v>2021</v>
      </c>
      <c r="C363" s="589" t="s">
        <v>32</v>
      </c>
      <c r="D363" s="693"/>
      <c r="E363" s="29"/>
      <c r="F363" s="572"/>
      <c r="G363" s="467"/>
      <c r="H363" s="29"/>
      <c r="I363" s="29"/>
    </row>
    <row r="364" spans="1:9" ht="29" x14ac:dyDescent="0.35">
      <c r="A364" s="417" t="s">
        <v>881</v>
      </c>
      <c r="B364" s="571">
        <v>2021</v>
      </c>
      <c r="C364" s="687" t="s">
        <v>982</v>
      </c>
      <c r="D364" s="735" t="s">
        <v>983</v>
      </c>
      <c r="E364" s="406" t="s">
        <v>984</v>
      </c>
      <c r="F364" s="51">
        <v>1500</v>
      </c>
      <c r="G364" s="467" t="s">
        <v>985</v>
      </c>
      <c r="H364" s="29"/>
      <c r="I364" s="327">
        <v>71885454</v>
      </c>
    </row>
    <row r="365" spans="1:9" ht="29" x14ac:dyDescent="0.35">
      <c r="A365" s="417" t="s">
        <v>881</v>
      </c>
      <c r="B365" s="571">
        <v>2021</v>
      </c>
      <c r="C365" s="508"/>
      <c r="D365" s="407" t="s">
        <v>986</v>
      </c>
      <c r="E365" s="467" t="s">
        <v>987</v>
      </c>
      <c r="F365" s="51">
        <v>100</v>
      </c>
      <c r="G365" s="467" t="s">
        <v>988</v>
      </c>
      <c r="H365" s="29"/>
      <c r="I365" s="327">
        <v>5000000</v>
      </c>
    </row>
    <row r="366" spans="1:9" ht="29" x14ac:dyDescent="0.35">
      <c r="A366" s="417" t="s">
        <v>881</v>
      </c>
      <c r="B366" s="571">
        <v>2021</v>
      </c>
      <c r="C366" s="608" t="s">
        <v>257</v>
      </c>
      <c r="D366" s="609"/>
      <c r="E366" s="581"/>
      <c r="F366" s="575"/>
      <c r="G366" s="610"/>
      <c r="H366" s="694">
        <f>SUM(H321:H365)</f>
        <v>259305000</v>
      </c>
      <c r="I366" s="694">
        <f>SUM(I321:I365)</f>
        <v>1303924614</v>
      </c>
    </row>
    <row r="367" spans="1:9" ht="28.5" customHeight="1" x14ac:dyDescent="0.35">
      <c r="A367" s="1121" t="s">
        <v>1015</v>
      </c>
      <c r="B367" s="571">
        <v>2021</v>
      </c>
      <c r="C367" s="586" t="s">
        <v>1027</v>
      </c>
      <c r="D367" s="469"/>
      <c r="E367" s="29"/>
      <c r="F367" s="695"/>
      <c r="G367" s="467"/>
      <c r="H367" s="438"/>
      <c r="I367" s="696"/>
    </row>
    <row r="368" spans="1:9" ht="14.5" x14ac:dyDescent="0.35">
      <c r="A368" s="1121" t="s">
        <v>1015</v>
      </c>
      <c r="B368" s="571">
        <v>2021</v>
      </c>
      <c r="C368" s="606" t="s">
        <v>83</v>
      </c>
      <c r="D368" s="469" t="s">
        <v>83</v>
      </c>
      <c r="E368" s="695" t="s">
        <v>83</v>
      </c>
      <c r="F368" s="695" t="s">
        <v>83</v>
      </c>
      <c r="G368" s="467" t="s">
        <v>67</v>
      </c>
      <c r="H368" s="438" t="s">
        <v>67</v>
      </c>
      <c r="I368" s="696">
        <v>0</v>
      </c>
    </row>
    <row r="369" spans="1:9" ht="14.5" x14ac:dyDescent="0.35">
      <c r="A369" s="1121" t="s">
        <v>1015</v>
      </c>
      <c r="B369" s="571">
        <v>2021</v>
      </c>
      <c r="C369" s="586" t="s">
        <v>1028</v>
      </c>
      <c r="D369" s="469"/>
      <c r="E369" s="29"/>
      <c r="F369" s="697"/>
      <c r="G369" s="467"/>
      <c r="H369" s="438"/>
      <c r="I369" s="696"/>
    </row>
    <row r="370" spans="1:9" ht="72.5" x14ac:dyDescent="0.35">
      <c r="A370" s="1121" t="s">
        <v>1015</v>
      </c>
      <c r="B370" s="571">
        <v>2021</v>
      </c>
      <c r="C370" s="606" t="s">
        <v>1029</v>
      </c>
      <c r="D370" s="469" t="s">
        <v>1030</v>
      </c>
      <c r="E370" s="29">
        <v>5</v>
      </c>
      <c r="F370" s="697">
        <v>282</v>
      </c>
      <c r="G370" s="439" t="s">
        <v>1031</v>
      </c>
      <c r="H370" s="440"/>
      <c r="I370" s="440">
        <f>14600*18869.57</f>
        <v>275495722</v>
      </c>
    </row>
    <row r="371" spans="1:9" ht="58" x14ac:dyDescent="0.35">
      <c r="A371" s="1121" t="s">
        <v>1015</v>
      </c>
      <c r="B371" s="571">
        <v>2021</v>
      </c>
      <c r="C371" s="606" t="s">
        <v>1032</v>
      </c>
      <c r="D371" s="469" t="s">
        <v>1033</v>
      </c>
      <c r="E371" s="29">
        <v>3</v>
      </c>
      <c r="F371" s="441">
        <v>20433</v>
      </c>
      <c r="G371" s="439" t="s">
        <v>1034</v>
      </c>
      <c r="H371" s="438" t="s">
        <v>67</v>
      </c>
      <c r="I371" s="440">
        <f>14600*24603.98</f>
        <v>359218108</v>
      </c>
    </row>
    <row r="372" spans="1:9" ht="58" x14ac:dyDescent="0.35">
      <c r="A372" s="1121" t="s">
        <v>1015</v>
      </c>
      <c r="B372" s="571">
        <v>2021</v>
      </c>
      <c r="C372" s="606" t="s">
        <v>1035</v>
      </c>
      <c r="D372" s="469" t="s">
        <v>1036</v>
      </c>
      <c r="E372" s="698">
        <v>5</v>
      </c>
      <c r="F372" s="697">
        <v>80</v>
      </c>
      <c r="G372" s="439" t="s">
        <v>1034</v>
      </c>
      <c r="H372" s="438"/>
      <c r="I372" s="440">
        <f>14600*26817.35</f>
        <v>391533310</v>
      </c>
    </row>
    <row r="373" spans="1:9" ht="58" x14ac:dyDescent="0.35">
      <c r="A373" s="1121" t="s">
        <v>1015</v>
      </c>
      <c r="B373" s="571">
        <v>2021</v>
      </c>
      <c r="C373" s="606" t="s">
        <v>1037</v>
      </c>
      <c r="D373" s="469" t="s">
        <v>1038</v>
      </c>
      <c r="E373" s="29">
        <v>40</v>
      </c>
      <c r="F373" s="697">
        <v>81</v>
      </c>
      <c r="G373" s="439" t="s">
        <v>1034</v>
      </c>
      <c r="H373" s="438"/>
      <c r="I373" s="440">
        <f>14600*13976.04</f>
        <v>204050184</v>
      </c>
    </row>
    <row r="374" spans="1:9" ht="14.5" x14ac:dyDescent="0.35">
      <c r="A374" s="1121" t="s">
        <v>1015</v>
      </c>
      <c r="B374" s="571">
        <v>2021</v>
      </c>
      <c r="C374" s="586" t="s">
        <v>1039</v>
      </c>
      <c r="D374" s="469"/>
      <c r="E374" s="29"/>
      <c r="F374" s="697"/>
      <c r="G374" s="467"/>
      <c r="H374" s="438"/>
      <c r="I374" s="696"/>
    </row>
    <row r="375" spans="1:9" ht="72.5" x14ac:dyDescent="0.35">
      <c r="A375" s="1121" t="s">
        <v>1015</v>
      </c>
      <c r="B375" s="571">
        <v>2021</v>
      </c>
      <c r="C375" s="606" t="s">
        <v>1040</v>
      </c>
      <c r="D375" s="442" t="s">
        <v>1041</v>
      </c>
      <c r="E375" s="29">
        <v>2</v>
      </c>
      <c r="F375" s="697">
        <v>313</v>
      </c>
      <c r="G375" s="439" t="s">
        <v>1042</v>
      </c>
      <c r="H375" s="438"/>
      <c r="I375" s="440">
        <f>14600*23640.04</f>
        <v>345144584</v>
      </c>
    </row>
    <row r="376" spans="1:9" ht="14.5" x14ac:dyDescent="0.35">
      <c r="A376" s="1121" t="s">
        <v>1015</v>
      </c>
      <c r="B376" s="571">
        <v>2021</v>
      </c>
      <c r="C376" s="586" t="s">
        <v>1043</v>
      </c>
      <c r="D376" s="469"/>
      <c r="E376" s="29"/>
      <c r="F376" s="697"/>
      <c r="G376" s="467"/>
      <c r="H376" s="438"/>
      <c r="I376" s="696"/>
    </row>
    <row r="377" spans="1:9" ht="58" x14ac:dyDescent="0.35">
      <c r="A377" s="1121" t="s">
        <v>1015</v>
      </c>
      <c r="B377" s="571">
        <v>2021</v>
      </c>
      <c r="C377" s="606" t="s">
        <v>1044</v>
      </c>
      <c r="D377" s="469" t="s">
        <v>1045</v>
      </c>
      <c r="E377" s="29">
        <v>3</v>
      </c>
      <c r="F377" s="441">
        <v>20443</v>
      </c>
      <c r="G377" s="439" t="s">
        <v>1034</v>
      </c>
      <c r="H377" s="438"/>
      <c r="I377" s="440">
        <f>14600*2822.89</f>
        <v>41214194</v>
      </c>
    </row>
    <row r="378" spans="1:9" ht="29" x14ac:dyDescent="0.35">
      <c r="A378" s="1121" t="s">
        <v>1015</v>
      </c>
      <c r="B378" s="571">
        <v>2021</v>
      </c>
      <c r="C378" s="606" t="s">
        <v>1046</v>
      </c>
      <c r="D378" s="469" t="s">
        <v>1047</v>
      </c>
      <c r="E378" s="29">
        <v>1</v>
      </c>
      <c r="F378" s="440">
        <v>284</v>
      </c>
      <c r="G378" s="439" t="s">
        <v>1048</v>
      </c>
      <c r="H378" s="438"/>
      <c r="I378" s="440">
        <f>14600*2988</f>
        <v>43624800</v>
      </c>
    </row>
    <row r="379" spans="1:9" ht="14.5" x14ac:dyDescent="0.35">
      <c r="A379" s="1121" t="s">
        <v>1015</v>
      </c>
      <c r="B379" s="571">
        <v>2021</v>
      </c>
      <c r="C379" s="586" t="s">
        <v>1049</v>
      </c>
      <c r="D379" s="469"/>
      <c r="E379" s="29"/>
      <c r="F379" s="697"/>
      <c r="G379" s="467"/>
      <c r="H379" s="574"/>
      <c r="I379" s="696"/>
    </row>
    <row r="380" spans="1:9" ht="130.5" x14ac:dyDescent="0.35">
      <c r="A380" s="1121" t="s">
        <v>1015</v>
      </c>
      <c r="B380" s="571">
        <v>2021</v>
      </c>
      <c r="C380" s="606" t="s">
        <v>1050</v>
      </c>
      <c r="D380" s="442" t="s">
        <v>1051</v>
      </c>
      <c r="E380" s="29">
        <v>8</v>
      </c>
      <c r="F380" s="441">
        <v>38999</v>
      </c>
      <c r="G380" s="439" t="s">
        <v>1052</v>
      </c>
      <c r="H380" s="574"/>
      <c r="I380" s="440">
        <f>14600*20965.36</f>
        <v>306094256</v>
      </c>
    </row>
    <row r="381" spans="1:9" ht="58" x14ac:dyDescent="0.35">
      <c r="A381" s="1121" t="s">
        <v>1015</v>
      </c>
      <c r="B381" s="571">
        <v>2021</v>
      </c>
      <c r="C381" s="606" t="s">
        <v>1053</v>
      </c>
      <c r="D381" s="469" t="s">
        <v>1054</v>
      </c>
      <c r="E381" s="29">
        <v>3</v>
      </c>
      <c r="F381" s="441">
        <v>20443</v>
      </c>
      <c r="G381" s="439" t="s">
        <v>1034</v>
      </c>
      <c r="H381" s="574"/>
      <c r="I381" s="440">
        <f>14600*11797.73</f>
        <v>172246858</v>
      </c>
    </row>
    <row r="382" spans="1:9" ht="14.5" x14ac:dyDescent="0.35">
      <c r="A382" s="1121" t="s">
        <v>1015</v>
      </c>
      <c r="B382" s="571">
        <v>2021</v>
      </c>
      <c r="C382" s="586" t="s">
        <v>1055</v>
      </c>
      <c r="D382" s="469"/>
      <c r="E382" s="29"/>
      <c r="F382" s="697"/>
      <c r="G382" s="467"/>
      <c r="H382" s="574"/>
      <c r="I382" s="696"/>
    </row>
    <row r="383" spans="1:9" ht="43.5" x14ac:dyDescent="0.35">
      <c r="A383" s="1121" t="s">
        <v>1015</v>
      </c>
      <c r="B383" s="571">
        <v>2021</v>
      </c>
      <c r="C383" s="606" t="s">
        <v>1056</v>
      </c>
      <c r="D383" s="469" t="s">
        <v>1057</v>
      </c>
      <c r="E383" s="29">
        <v>2</v>
      </c>
      <c r="F383" s="697">
        <v>243</v>
      </c>
      <c r="G383" s="439" t="s">
        <v>1058</v>
      </c>
      <c r="H383" s="574"/>
      <c r="I383" s="699">
        <f>14600*21999.47</f>
        <v>321192262</v>
      </c>
    </row>
    <row r="384" spans="1:9" ht="72.5" x14ac:dyDescent="0.35">
      <c r="A384" s="1121" t="s">
        <v>1015</v>
      </c>
      <c r="B384" s="571">
        <v>2021</v>
      </c>
      <c r="C384" s="606" t="s">
        <v>1059</v>
      </c>
      <c r="D384" s="469" t="s">
        <v>1060</v>
      </c>
      <c r="E384" s="29">
        <v>3</v>
      </c>
      <c r="F384" s="441">
        <f>10305+100+200</f>
        <v>10605</v>
      </c>
      <c r="G384" s="439" t="s">
        <v>1061</v>
      </c>
      <c r="H384" s="574"/>
      <c r="I384" s="699">
        <f>14600*15058.51</f>
        <v>219854246</v>
      </c>
    </row>
    <row r="385" spans="1:9" ht="14.5" x14ac:dyDescent="0.35">
      <c r="A385" s="1121" t="s">
        <v>1015</v>
      </c>
      <c r="B385" s="571">
        <v>2021</v>
      </c>
      <c r="C385" s="586" t="s">
        <v>1062</v>
      </c>
      <c r="D385" s="668"/>
      <c r="E385" s="29"/>
      <c r="F385" s="697"/>
      <c r="G385" s="572"/>
      <c r="H385" s="574"/>
      <c r="I385" s="696"/>
    </row>
    <row r="386" spans="1:9" ht="58" x14ac:dyDescent="0.35">
      <c r="A386" s="1121" t="s">
        <v>1015</v>
      </c>
      <c r="B386" s="571">
        <v>2021</v>
      </c>
      <c r="C386" s="606" t="s">
        <v>1063</v>
      </c>
      <c r="D386" s="668" t="s">
        <v>1064</v>
      </c>
      <c r="E386" s="29">
        <v>3</v>
      </c>
      <c r="F386" s="697">
        <v>10395</v>
      </c>
      <c r="G386" s="439" t="s">
        <v>1065</v>
      </c>
      <c r="H386" s="574"/>
      <c r="I386" s="440">
        <f>14600*2322.92</f>
        <v>33914632</v>
      </c>
    </row>
    <row r="387" spans="1:9" ht="14.5" x14ac:dyDescent="0.35">
      <c r="A387" s="1121" t="s">
        <v>1015</v>
      </c>
      <c r="B387" s="571">
        <v>2021</v>
      </c>
      <c r="C387" s="1229" t="s">
        <v>257</v>
      </c>
      <c r="D387" s="1229"/>
      <c r="E387" s="1229"/>
      <c r="F387" s="1229"/>
      <c r="G387" s="1229"/>
      <c r="H387" s="700">
        <f>SUM(H367:H386)</f>
        <v>0</v>
      </c>
      <c r="I387" s="700">
        <f>SUM(I367:I386)</f>
        <v>2713583156</v>
      </c>
    </row>
    <row r="388" spans="1:9" ht="72.5" x14ac:dyDescent="0.35">
      <c r="A388" s="1121" t="s">
        <v>1068</v>
      </c>
      <c r="B388" s="571">
        <v>2021</v>
      </c>
      <c r="C388" s="607" t="s">
        <v>1050</v>
      </c>
      <c r="D388" s="682" t="s">
        <v>1079</v>
      </c>
      <c r="E388" s="701">
        <v>3</v>
      </c>
      <c r="F388" s="701">
        <v>8840</v>
      </c>
      <c r="G388" s="702" t="s">
        <v>1080</v>
      </c>
      <c r="H388" s="703"/>
      <c r="I388" s="704">
        <v>318916414</v>
      </c>
    </row>
    <row r="389" spans="1:9" ht="58" x14ac:dyDescent="0.35">
      <c r="A389" s="1122"/>
      <c r="B389" s="571">
        <v>2021</v>
      </c>
      <c r="C389" s="606" t="s">
        <v>1053</v>
      </c>
      <c r="D389" s="682" t="s">
        <v>1054</v>
      </c>
      <c r="E389" s="701">
        <v>3</v>
      </c>
      <c r="F389" s="701">
        <v>7080</v>
      </c>
      <c r="G389" s="702" t="s">
        <v>1081</v>
      </c>
      <c r="H389" s="703"/>
      <c r="I389" s="704">
        <v>149518600</v>
      </c>
    </row>
    <row r="390" spans="1:9" ht="14.5" x14ac:dyDescent="0.35">
      <c r="A390" s="1122"/>
      <c r="B390" s="571">
        <v>2021</v>
      </c>
      <c r="C390" s="586" t="s">
        <v>1055</v>
      </c>
      <c r="D390" s="682"/>
      <c r="E390" s="705"/>
      <c r="F390" s="705"/>
      <c r="G390" s="702"/>
      <c r="H390" s="703"/>
      <c r="I390" s="704"/>
    </row>
    <row r="391" spans="1:9" ht="29" x14ac:dyDescent="0.35">
      <c r="A391" s="1122"/>
      <c r="B391" s="571">
        <v>2021</v>
      </c>
      <c r="C391" s="466" t="s">
        <v>1056</v>
      </c>
      <c r="D391" s="682" t="s">
        <v>1057</v>
      </c>
      <c r="E391" s="701">
        <v>2</v>
      </c>
      <c r="F391" s="701">
        <v>310</v>
      </c>
      <c r="G391" s="702" t="s">
        <v>1082</v>
      </c>
      <c r="H391" s="703"/>
      <c r="I391" s="704">
        <v>128845000</v>
      </c>
    </row>
    <row r="392" spans="1:9" ht="29" x14ac:dyDescent="0.35">
      <c r="A392" s="1122"/>
      <c r="B392" s="571">
        <v>2021</v>
      </c>
      <c r="C392" s="607" t="s">
        <v>1059</v>
      </c>
      <c r="D392" s="682" t="s">
        <v>1060</v>
      </c>
      <c r="E392" s="701">
        <v>2</v>
      </c>
      <c r="F392" s="701">
        <v>11242</v>
      </c>
      <c r="G392" s="702" t="s">
        <v>1083</v>
      </c>
      <c r="H392" s="703"/>
      <c r="I392" s="704">
        <v>116800000</v>
      </c>
    </row>
    <row r="393" spans="1:9" ht="43.5" x14ac:dyDescent="0.35">
      <c r="A393" s="1122"/>
      <c r="B393" s="571">
        <v>2021</v>
      </c>
      <c r="C393" s="607" t="s">
        <v>1084</v>
      </c>
      <c r="D393" s="682" t="s">
        <v>1085</v>
      </c>
      <c r="E393" s="701">
        <v>2</v>
      </c>
      <c r="F393" s="701">
        <v>11734</v>
      </c>
      <c r="G393" s="702" t="s">
        <v>1086</v>
      </c>
      <c r="H393" s="703"/>
      <c r="I393" s="704">
        <v>339902600</v>
      </c>
    </row>
    <row r="394" spans="1:9" ht="14.5" x14ac:dyDescent="0.35">
      <c r="A394" s="1122"/>
      <c r="B394" s="571">
        <v>2021</v>
      </c>
      <c r="C394" s="586" t="s">
        <v>1062</v>
      </c>
      <c r="D394" s="682"/>
      <c r="E394" s="705"/>
      <c r="F394" s="705"/>
      <c r="G394" s="702"/>
      <c r="H394" s="703"/>
      <c r="I394" s="704"/>
    </row>
    <row r="395" spans="1:9" ht="58" x14ac:dyDescent="0.35">
      <c r="A395" s="1122"/>
      <c r="B395" s="571">
        <v>2021</v>
      </c>
      <c r="C395" s="606" t="s">
        <v>1063</v>
      </c>
      <c r="D395" s="682" t="s">
        <v>1064</v>
      </c>
      <c r="E395" s="701">
        <v>3</v>
      </c>
      <c r="F395" s="701">
        <v>10395</v>
      </c>
      <c r="G395" s="702" t="s">
        <v>1065</v>
      </c>
      <c r="H395" s="703"/>
      <c r="I395" s="704">
        <v>52180400</v>
      </c>
    </row>
    <row r="396" spans="1:9" ht="14.5" x14ac:dyDescent="0.35">
      <c r="A396" s="1123"/>
      <c r="B396" s="571">
        <v>2021</v>
      </c>
      <c r="C396" s="706" t="s">
        <v>257</v>
      </c>
      <c r="D396" s="707"/>
      <c r="E396" s="703"/>
      <c r="F396" s="708"/>
      <c r="G396" s="709"/>
      <c r="H396" s="710">
        <f>SUM(H374:H395)</f>
        <v>0</v>
      </c>
      <c r="I396" s="710">
        <f>SUM(I374:I395)</f>
        <v>5303032002</v>
      </c>
    </row>
    <row r="397" spans="1:9" ht="29" x14ac:dyDescent="0.35">
      <c r="A397" s="551" t="s">
        <v>1087</v>
      </c>
      <c r="B397" s="571">
        <v>2021</v>
      </c>
      <c r="C397" s="1160" t="s">
        <v>1104</v>
      </c>
      <c r="D397" s="466" t="s">
        <v>1105</v>
      </c>
      <c r="E397" s="37" t="s">
        <v>1106</v>
      </c>
      <c r="F397" s="327">
        <v>150</v>
      </c>
      <c r="G397" s="467" t="s">
        <v>1107</v>
      </c>
      <c r="H397" s="327"/>
      <c r="I397" s="327">
        <v>325555555</v>
      </c>
    </row>
    <row r="398" spans="1:9" ht="29" x14ac:dyDescent="0.35">
      <c r="A398" s="551" t="s">
        <v>1087</v>
      </c>
      <c r="B398" s="571">
        <v>2021</v>
      </c>
      <c r="C398" s="1161"/>
      <c r="D398" s="466" t="s">
        <v>1108</v>
      </c>
      <c r="E398" s="37" t="s">
        <v>1109</v>
      </c>
      <c r="F398" s="327">
        <v>5000</v>
      </c>
      <c r="G398" s="467" t="s">
        <v>1110</v>
      </c>
      <c r="H398" s="327"/>
      <c r="I398" s="327">
        <v>500000000</v>
      </c>
    </row>
    <row r="399" spans="1:9" ht="29" x14ac:dyDescent="0.35">
      <c r="A399" s="551" t="s">
        <v>1087</v>
      </c>
      <c r="B399" s="571">
        <v>2021</v>
      </c>
      <c r="C399" s="1162"/>
      <c r="D399" s="466" t="s">
        <v>1111</v>
      </c>
      <c r="E399" s="37" t="s">
        <v>1112</v>
      </c>
      <c r="F399" s="327">
        <v>300</v>
      </c>
      <c r="G399" s="467" t="s">
        <v>1107</v>
      </c>
      <c r="H399" s="327"/>
      <c r="I399" s="327">
        <v>125000000</v>
      </c>
    </row>
    <row r="400" spans="1:9" ht="29" x14ac:dyDescent="0.35">
      <c r="A400" s="551" t="s">
        <v>1087</v>
      </c>
      <c r="B400" s="571">
        <v>2021</v>
      </c>
      <c r="C400" s="468" t="s">
        <v>28</v>
      </c>
      <c r="D400" s="469" t="s">
        <v>1113</v>
      </c>
      <c r="E400" s="37" t="s">
        <v>1114</v>
      </c>
      <c r="F400" s="327">
        <v>100</v>
      </c>
      <c r="G400" s="467" t="s">
        <v>1115</v>
      </c>
      <c r="H400" s="327">
        <v>50000000</v>
      </c>
      <c r="I400" s="29"/>
    </row>
    <row r="401" spans="1:9" ht="29" x14ac:dyDescent="0.35">
      <c r="A401" s="551" t="s">
        <v>1087</v>
      </c>
      <c r="B401" s="571">
        <v>2021</v>
      </c>
      <c r="C401" s="470"/>
      <c r="D401" s="469" t="s">
        <v>1116</v>
      </c>
      <c r="E401" s="37" t="s">
        <v>1117</v>
      </c>
      <c r="F401" s="327">
        <v>750</v>
      </c>
      <c r="G401" s="467" t="s">
        <v>1115</v>
      </c>
      <c r="H401" s="327"/>
      <c r="I401" s="327">
        <v>120000000</v>
      </c>
    </row>
    <row r="402" spans="1:9" ht="29" x14ac:dyDescent="0.35">
      <c r="A402" s="551" t="s">
        <v>1087</v>
      </c>
      <c r="B402" s="571">
        <v>2021</v>
      </c>
      <c r="C402" s="470"/>
      <c r="D402" s="469" t="s">
        <v>1118</v>
      </c>
      <c r="E402" s="37" t="s">
        <v>1119</v>
      </c>
      <c r="F402" s="327">
        <v>3000</v>
      </c>
      <c r="G402" s="467" t="s">
        <v>1120</v>
      </c>
      <c r="H402" s="327"/>
      <c r="I402" s="327">
        <v>325000000</v>
      </c>
    </row>
    <row r="403" spans="1:9" ht="29" x14ac:dyDescent="0.35">
      <c r="A403" s="551" t="s">
        <v>1087</v>
      </c>
      <c r="B403" s="571">
        <v>2021</v>
      </c>
      <c r="C403" s="470"/>
      <c r="D403" s="469" t="s">
        <v>1121</v>
      </c>
      <c r="E403" s="37" t="s">
        <v>1122</v>
      </c>
      <c r="F403" s="327">
        <v>100</v>
      </c>
      <c r="G403" s="467" t="s">
        <v>1107</v>
      </c>
      <c r="H403" s="327">
        <v>200000000</v>
      </c>
      <c r="I403" s="29"/>
    </row>
    <row r="404" spans="1:9" ht="29" x14ac:dyDescent="0.35">
      <c r="A404" s="551" t="s">
        <v>1087</v>
      </c>
      <c r="B404" s="571">
        <v>2021</v>
      </c>
      <c r="C404" s="512"/>
      <c r="D404" s="469" t="s">
        <v>1123</v>
      </c>
      <c r="E404" s="37" t="s">
        <v>1124</v>
      </c>
      <c r="F404" s="327">
        <v>50</v>
      </c>
      <c r="G404" s="467" t="s">
        <v>1115</v>
      </c>
      <c r="H404" s="327">
        <v>15000000</v>
      </c>
      <c r="I404" s="29"/>
    </row>
    <row r="405" spans="1:9" ht="30" customHeight="1" x14ac:dyDescent="0.35">
      <c r="A405" s="551" t="s">
        <v>1087</v>
      </c>
      <c r="B405" s="571">
        <v>2021</v>
      </c>
      <c r="C405" s="1160" t="s">
        <v>1125</v>
      </c>
      <c r="D405" s="471" t="s">
        <v>1126</v>
      </c>
      <c r="E405" s="53" t="s">
        <v>1127</v>
      </c>
      <c r="F405" s="472">
        <v>200</v>
      </c>
      <c r="G405" s="53" t="s">
        <v>1127</v>
      </c>
      <c r="H405" s="327">
        <v>45000000</v>
      </c>
      <c r="I405" s="327"/>
    </row>
    <row r="406" spans="1:9" ht="14.5" x14ac:dyDescent="0.35">
      <c r="A406" s="551" t="s">
        <v>1087</v>
      </c>
      <c r="B406" s="571">
        <v>2021</v>
      </c>
      <c r="C406" s="1161"/>
      <c r="D406" s="471" t="s">
        <v>1128</v>
      </c>
      <c r="E406" s="53" t="s">
        <v>1129</v>
      </c>
      <c r="F406" s="472">
        <v>150</v>
      </c>
      <c r="G406" s="53" t="s">
        <v>1129</v>
      </c>
      <c r="H406" s="327">
        <v>45000000</v>
      </c>
      <c r="I406" s="327"/>
    </row>
    <row r="407" spans="1:9" ht="14.5" x14ac:dyDescent="0.35">
      <c r="A407" s="551" t="s">
        <v>1087</v>
      </c>
      <c r="B407" s="571">
        <v>2021</v>
      </c>
      <c r="C407" s="1162"/>
      <c r="D407" s="471" t="s">
        <v>1130</v>
      </c>
      <c r="E407" s="53" t="s">
        <v>1131</v>
      </c>
      <c r="F407" s="472">
        <v>300</v>
      </c>
      <c r="G407" s="467" t="s">
        <v>1131</v>
      </c>
      <c r="H407" s="327">
        <v>75000000</v>
      </c>
      <c r="I407" s="327"/>
    </row>
    <row r="408" spans="1:9" ht="45" customHeight="1" x14ac:dyDescent="0.35">
      <c r="A408" s="551" t="s">
        <v>1087</v>
      </c>
      <c r="B408" s="571">
        <v>2021</v>
      </c>
      <c r="C408" s="1171" t="s">
        <v>30</v>
      </c>
      <c r="D408" s="469" t="s">
        <v>1132</v>
      </c>
      <c r="E408" s="37" t="s">
        <v>1133</v>
      </c>
      <c r="F408" s="327">
        <v>150</v>
      </c>
      <c r="G408" s="467" t="s">
        <v>1107</v>
      </c>
      <c r="H408" s="327">
        <v>1000000</v>
      </c>
      <c r="I408" s="29"/>
    </row>
    <row r="409" spans="1:9" ht="14.5" x14ac:dyDescent="0.35">
      <c r="A409" s="551" t="s">
        <v>1087</v>
      </c>
      <c r="B409" s="571">
        <v>2021</v>
      </c>
      <c r="C409" s="1172"/>
      <c r="D409" s="469" t="s">
        <v>1134</v>
      </c>
      <c r="E409" s="37"/>
      <c r="F409" s="327">
        <v>400</v>
      </c>
      <c r="G409" s="467"/>
      <c r="H409" s="327"/>
      <c r="I409" s="29"/>
    </row>
    <row r="410" spans="1:9" ht="29" x14ac:dyDescent="0.35">
      <c r="A410" s="551" t="s">
        <v>1087</v>
      </c>
      <c r="B410" s="571">
        <v>2021</v>
      </c>
      <c r="C410" s="468" t="s">
        <v>31</v>
      </c>
      <c r="D410" s="469" t="s">
        <v>1135</v>
      </c>
      <c r="E410" s="37" t="s">
        <v>1136</v>
      </c>
      <c r="F410" s="327">
        <v>400</v>
      </c>
      <c r="G410" s="467" t="s">
        <v>1137</v>
      </c>
      <c r="H410" s="327">
        <v>100000000</v>
      </c>
      <c r="I410" s="29"/>
    </row>
    <row r="411" spans="1:9" ht="29" x14ac:dyDescent="0.35">
      <c r="A411" s="551" t="s">
        <v>1087</v>
      </c>
      <c r="B411" s="571">
        <v>2021</v>
      </c>
      <c r="C411" s="470"/>
      <c r="D411" s="469" t="s">
        <v>1138</v>
      </c>
      <c r="E411" s="37" t="s">
        <v>1139</v>
      </c>
      <c r="F411" s="327">
        <v>3000</v>
      </c>
      <c r="G411" s="467" t="s">
        <v>1140</v>
      </c>
      <c r="H411" s="327">
        <v>200000000</v>
      </c>
      <c r="I411" s="29"/>
    </row>
    <row r="412" spans="1:9" ht="29" x14ac:dyDescent="0.35">
      <c r="A412" s="551" t="s">
        <v>1087</v>
      </c>
      <c r="B412" s="571">
        <v>2021</v>
      </c>
      <c r="C412" s="473"/>
      <c r="D412" s="469" t="s">
        <v>1141</v>
      </c>
      <c r="E412" s="37" t="s">
        <v>1142</v>
      </c>
      <c r="F412" s="327">
        <v>3000</v>
      </c>
      <c r="G412" s="467" t="s">
        <v>1143</v>
      </c>
      <c r="H412" s="327">
        <v>300000000</v>
      </c>
      <c r="I412" s="29"/>
    </row>
    <row r="413" spans="1:9" ht="14.5" x14ac:dyDescent="0.35">
      <c r="A413" s="551" t="s">
        <v>1087</v>
      </c>
      <c r="B413" s="571">
        <v>2021</v>
      </c>
      <c r="C413" s="466" t="s">
        <v>32</v>
      </c>
      <c r="D413" s="466"/>
      <c r="E413" s="37"/>
      <c r="F413" s="327"/>
      <c r="G413" s="467"/>
      <c r="H413" s="29"/>
      <c r="I413" s="29"/>
    </row>
    <row r="414" spans="1:9" ht="14.5" x14ac:dyDescent="0.35">
      <c r="A414" s="551" t="s">
        <v>1087</v>
      </c>
      <c r="B414" s="571">
        <v>2021</v>
      </c>
      <c r="C414" s="608" t="s">
        <v>257</v>
      </c>
      <c r="D414" s="609"/>
      <c r="E414" s="581"/>
      <c r="F414" s="575"/>
      <c r="G414" s="610"/>
      <c r="H414" s="611">
        <f>SUM(H397:H413)</f>
        <v>1031000000</v>
      </c>
      <c r="I414" s="611">
        <f>SUM(I397:I413)</f>
        <v>1395555555</v>
      </c>
    </row>
    <row r="415" spans="1:9" ht="14.5" x14ac:dyDescent="0.35">
      <c r="A415" s="736" t="s">
        <v>1154</v>
      </c>
      <c r="B415" s="571">
        <v>2021</v>
      </c>
      <c r="C415" s="1230" t="s">
        <v>27</v>
      </c>
      <c r="D415" s="572" t="s">
        <v>1159</v>
      </c>
      <c r="E415" s="29" t="s">
        <v>1160</v>
      </c>
      <c r="F415" s="711">
        <v>6533</v>
      </c>
      <c r="G415" s="572" t="s">
        <v>1161</v>
      </c>
      <c r="H415" s="696"/>
      <c r="I415" s="696">
        <v>900000000</v>
      </c>
    </row>
    <row r="416" spans="1:9" ht="14.5" x14ac:dyDescent="0.35">
      <c r="A416" s="736" t="s">
        <v>1154</v>
      </c>
      <c r="B416" s="571">
        <v>2021</v>
      </c>
      <c r="C416" s="1230"/>
      <c r="D416" s="572" t="s">
        <v>1162</v>
      </c>
      <c r="E416" s="29" t="s">
        <v>1160</v>
      </c>
      <c r="F416" s="711">
        <v>6533</v>
      </c>
      <c r="G416" s="572" t="s">
        <v>1161</v>
      </c>
      <c r="H416" s="696"/>
      <c r="I416" s="696">
        <v>1600000000</v>
      </c>
    </row>
    <row r="417" spans="1:9" ht="43.5" x14ac:dyDescent="0.35">
      <c r="A417" s="736" t="s">
        <v>1154</v>
      </c>
      <c r="B417" s="571">
        <v>2021</v>
      </c>
      <c r="C417" s="1160" t="s">
        <v>28</v>
      </c>
      <c r="D417" s="572" t="s">
        <v>1163</v>
      </c>
      <c r="E417" s="29" t="s">
        <v>1164</v>
      </c>
      <c r="F417" s="711">
        <v>188</v>
      </c>
      <c r="G417" s="572" t="s">
        <v>1165</v>
      </c>
      <c r="H417" s="696"/>
      <c r="I417" s="696">
        <v>545255000</v>
      </c>
    </row>
    <row r="418" spans="1:9" ht="43.5" x14ac:dyDescent="0.35">
      <c r="A418" s="736" t="s">
        <v>1154</v>
      </c>
      <c r="B418" s="571">
        <v>2021</v>
      </c>
      <c r="C418" s="1161"/>
      <c r="D418" s="572" t="s">
        <v>1166</v>
      </c>
      <c r="E418" s="29" t="s">
        <v>1167</v>
      </c>
      <c r="F418" s="711">
        <v>685</v>
      </c>
      <c r="G418" s="572" t="s">
        <v>1168</v>
      </c>
      <c r="H418" s="696"/>
      <c r="I418" s="696">
        <v>125156540</v>
      </c>
    </row>
    <row r="419" spans="1:9" ht="14.5" x14ac:dyDescent="0.35">
      <c r="A419" s="736" t="s">
        <v>1154</v>
      </c>
      <c r="B419" s="571">
        <v>2021</v>
      </c>
      <c r="C419" s="1161"/>
      <c r="D419" s="572" t="s">
        <v>1169</v>
      </c>
      <c r="E419" s="29" t="s">
        <v>1170</v>
      </c>
      <c r="F419" s="711">
        <v>9</v>
      </c>
      <c r="G419" s="572" t="s">
        <v>1171</v>
      </c>
      <c r="H419" s="696"/>
      <c r="I419" s="696">
        <v>75000000</v>
      </c>
    </row>
    <row r="420" spans="1:9" ht="14.5" x14ac:dyDescent="0.35">
      <c r="A420" s="736" t="s">
        <v>1154</v>
      </c>
      <c r="B420" s="571">
        <v>2021</v>
      </c>
      <c r="C420" s="1161"/>
      <c r="D420" s="572" t="s">
        <v>1172</v>
      </c>
      <c r="E420" s="29" t="s">
        <v>1170</v>
      </c>
      <c r="F420" s="711">
        <v>648</v>
      </c>
      <c r="G420" s="572" t="s">
        <v>1173</v>
      </c>
      <c r="H420" s="696"/>
      <c r="I420" s="696">
        <v>24950000</v>
      </c>
    </row>
    <row r="421" spans="1:9" ht="43.5" x14ac:dyDescent="0.35">
      <c r="A421" s="736" t="s">
        <v>1154</v>
      </c>
      <c r="B421" s="571">
        <v>2021</v>
      </c>
      <c r="C421" s="1161"/>
      <c r="D421" s="572" t="s">
        <v>1174</v>
      </c>
      <c r="E421" s="29" t="s">
        <v>1175</v>
      </c>
      <c r="F421" s="711">
        <v>37</v>
      </c>
      <c r="G421" s="572" t="s">
        <v>1176</v>
      </c>
      <c r="H421" s="696"/>
      <c r="I421" s="696">
        <v>103250000</v>
      </c>
    </row>
    <row r="422" spans="1:9" ht="29" x14ac:dyDescent="0.35">
      <c r="A422" s="736" t="s">
        <v>1154</v>
      </c>
      <c r="B422" s="571">
        <v>2021</v>
      </c>
      <c r="C422" s="1161"/>
      <c r="D422" s="572" t="s">
        <v>1177</v>
      </c>
      <c r="E422" s="29" t="s">
        <v>1178</v>
      </c>
      <c r="F422" s="711">
        <v>35</v>
      </c>
      <c r="G422" s="572" t="s">
        <v>1179</v>
      </c>
      <c r="H422" s="696"/>
      <c r="I422" s="696">
        <v>138790000</v>
      </c>
    </row>
    <row r="423" spans="1:9" ht="29" x14ac:dyDescent="0.35">
      <c r="A423" s="736" t="s">
        <v>1154</v>
      </c>
      <c r="B423" s="571">
        <v>2021</v>
      </c>
      <c r="C423" s="1161"/>
      <c r="D423" s="572" t="s">
        <v>1180</v>
      </c>
      <c r="E423" s="29" t="s">
        <v>1181</v>
      </c>
      <c r="F423" s="711">
        <v>107</v>
      </c>
      <c r="G423" s="572" t="s">
        <v>1182</v>
      </c>
      <c r="H423" s="696"/>
      <c r="I423" s="696">
        <v>110271488</v>
      </c>
    </row>
    <row r="424" spans="1:9" ht="72.5" x14ac:dyDescent="0.35">
      <c r="A424" s="736" t="s">
        <v>1154</v>
      </c>
      <c r="B424" s="571">
        <v>2021</v>
      </c>
      <c r="C424" s="1161"/>
      <c r="D424" s="572" t="s">
        <v>1183</v>
      </c>
      <c r="E424" s="29" t="s">
        <v>1184</v>
      </c>
      <c r="F424" s="711">
        <v>76</v>
      </c>
      <c r="G424" s="572" t="s">
        <v>1185</v>
      </c>
      <c r="H424" s="696"/>
      <c r="I424" s="696">
        <v>480000000</v>
      </c>
    </row>
    <row r="425" spans="1:9" ht="14.5" x14ac:dyDescent="0.35">
      <c r="A425" s="736" t="s">
        <v>1154</v>
      </c>
      <c r="B425" s="571">
        <v>2021</v>
      </c>
      <c r="C425" s="1161"/>
      <c r="D425" s="572" t="s">
        <v>1186</v>
      </c>
      <c r="E425" s="29" t="s">
        <v>1187</v>
      </c>
      <c r="F425" s="711">
        <v>64</v>
      </c>
      <c r="G425" s="572" t="s">
        <v>1188</v>
      </c>
      <c r="H425" s="696"/>
      <c r="I425" s="696">
        <v>80000000</v>
      </c>
    </row>
    <row r="426" spans="1:9" ht="29" x14ac:dyDescent="0.35">
      <c r="A426" s="736" t="s">
        <v>1154</v>
      </c>
      <c r="B426" s="571">
        <v>2021</v>
      </c>
      <c r="C426" s="1161"/>
      <c r="D426" s="572" t="s">
        <v>1189</v>
      </c>
      <c r="E426" s="29" t="s">
        <v>1190</v>
      </c>
      <c r="F426" s="711">
        <v>28</v>
      </c>
      <c r="G426" s="572" t="s">
        <v>1191</v>
      </c>
      <c r="H426" s="696"/>
      <c r="I426" s="696">
        <v>125030000</v>
      </c>
    </row>
    <row r="427" spans="1:9" ht="29" x14ac:dyDescent="0.35">
      <c r="A427" s="736" t="s">
        <v>1154</v>
      </c>
      <c r="B427" s="571">
        <v>2021</v>
      </c>
      <c r="C427" s="1161"/>
      <c r="D427" s="572" t="s">
        <v>1192</v>
      </c>
      <c r="E427" s="51" t="s">
        <v>1193</v>
      </c>
      <c r="F427" s="711">
        <v>11</v>
      </c>
      <c r="G427" s="572" t="s">
        <v>1194</v>
      </c>
      <c r="H427" s="696"/>
      <c r="I427" s="696">
        <v>29907215</v>
      </c>
    </row>
    <row r="428" spans="1:9" ht="14.5" x14ac:dyDescent="0.35">
      <c r="A428" s="736" t="s">
        <v>1154</v>
      </c>
      <c r="B428" s="571">
        <v>2021</v>
      </c>
      <c r="C428" s="1161"/>
      <c r="D428" s="572" t="s">
        <v>1195</v>
      </c>
      <c r="E428" s="29" t="s">
        <v>1196</v>
      </c>
      <c r="F428" s="711">
        <v>7</v>
      </c>
      <c r="G428" s="572" t="s">
        <v>1197</v>
      </c>
      <c r="H428" s="696"/>
      <c r="I428" s="698">
        <v>75075000</v>
      </c>
    </row>
    <row r="429" spans="1:9" ht="29" x14ac:dyDescent="0.35">
      <c r="A429" s="736" t="s">
        <v>1154</v>
      </c>
      <c r="B429" s="571">
        <v>2021</v>
      </c>
      <c r="C429" s="1162"/>
      <c r="D429" s="572" t="s">
        <v>1198</v>
      </c>
      <c r="E429" s="29" t="s">
        <v>1196</v>
      </c>
      <c r="F429" s="711">
        <v>7</v>
      </c>
      <c r="G429" s="572" t="s">
        <v>1199</v>
      </c>
      <c r="H429" s="696"/>
      <c r="I429" s="698">
        <v>20648800</v>
      </c>
    </row>
    <row r="430" spans="1:9" ht="58" x14ac:dyDescent="0.35">
      <c r="A430" s="736" t="s">
        <v>1154</v>
      </c>
      <c r="B430" s="571">
        <v>2021</v>
      </c>
      <c r="C430" s="1231" t="s">
        <v>29</v>
      </c>
      <c r="D430" s="572" t="s">
        <v>1200</v>
      </c>
      <c r="E430" s="29" t="s">
        <v>1201</v>
      </c>
      <c r="F430" s="711">
        <v>690</v>
      </c>
      <c r="G430" s="572" t="s">
        <v>1202</v>
      </c>
      <c r="H430" s="696"/>
      <c r="I430" s="696">
        <v>35002800</v>
      </c>
    </row>
    <row r="431" spans="1:9" ht="14.5" x14ac:dyDescent="0.35">
      <c r="A431" s="736" t="s">
        <v>1154</v>
      </c>
      <c r="B431" s="571">
        <v>2021</v>
      </c>
      <c r="C431" s="1232"/>
      <c r="D431" s="572" t="s">
        <v>1203</v>
      </c>
      <c r="E431" s="29" t="s">
        <v>1204</v>
      </c>
      <c r="F431" s="712" t="s">
        <v>67</v>
      </c>
      <c r="G431" s="572" t="s">
        <v>1205</v>
      </c>
      <c r="H431" s="696"/>
      <c r="I431" s="696">
        <v>21900000</v>
      </c>
    </row>
    <row r="432" spans="1:9" ht="14.5" x14ac:dyDescent="0.35">
      <c r="A432" s="736" t="s">
        <v>1154</v>
      </c>
      <c r="B432" s="571">
        <v>2021</v>
      </c>
      <c r="C432" s="1232"/>
      <c r="D432" s="572" t="s">
        <v>1206</v>
      </c>
      <c r="E432" s="29" t="s">
        <v>1204</v>
      </c>
      <c r="F432" s="712" t="s">
        <v>67</v>
      </c>
      <c r="G432" s="572" t="s">
        <v>1207</v>
      </c>
      <c r="H432" s="696"/>
      <c r="I432" s="696">
        <v>450000000</v>
      </c>
    </row>
    <row r="433" spans="1:9" ht="14.5" x14ac:dyDescent="0.35">
      <c r="A433" s="736" t="s">
        <v>1154</v>
      </c>
      <c r="B433" s="571">
        <v>2021</v>
      </c>
      <c r="C433" s="1232"/>
      <c r="D433" s="572" t="s">
        <v>1208</v>
      </c>
      <c r="E433" s="29" t="s">
        <v>1209</v>
      </c>
      <c r="F433" s="712" t="s">
        <v>67</v>
      </c>
      <c r="G433" s="572" t="s">
        <v>314</v>
      </c>
      <c r="H433" s="696"/>
      <c r="I433" s="696">
        <v>12500000</v>
      </c>
    </row>
    <row r="434" spans="1:9" ht="14.5" x14ac:dyDescent="0.35">
      <c r="A434" s="736" t="s">
        <v>1154</v>
      </c>
      <c r="B434" s="571">
        <v>2021</v>
      </c>
      <c r="C434" s="1232"/>
      <c r="D434" s="572" t="s">
        <v>1210</v>
      </c>
      <c r="E434" s="29" t="s">
        <v>1209</v>
      </c>
      <c r="F434" s="712" t="s">
        <v>67</v>
      </c>
      <c r="G434" s="572" t="s">
        <v>314</v>
      </c>
      <c r="H434" s="696"/>
      <c r="I434" s="696">
        <v>31266667</v>
      </c>
    </row>
    <row r="435" spans="1:9" ht="14.5" x14ac:dyDescent="0.35">
      <c r="A435" s="736" t="s">
        <v>1154</v>
      </c>
      <c r="B435" s="571">
        <v>2021</v>
      </c>
      <c r="C435" s="1232"/>
      <c r="D435" s="572" t="s">
        <v>1211</v>
      </c>
      <c r="E435" s="29" t="s">
        <v>1209</v>
      </c>
      <c r="F435" s="711">
        <v>185</v>
      </c>
      <c r="G435" s="572" t="s">
        <v>1207</v>
      </c>
      <c r="H435" s="696"/>
      <c r="I435" s="696">
        <v>15900000</v>
      </c>
    </row>
    <row r="436" spans="1:9" ht="14.5" x14ac:dyDescent="0.35">
      <c r="A436" s="736" t="s">
        <v>1154</v>
      </c>
      <c r="B436" s="571">
        <v>2021</v>
      </c>
      <c r="C436" s="1232"/>
      <c r="D436" s="572" t="s">
        <v>1212</v>
      </c>
      <c r="E436" s="29" t="s">
        <v>1209</v>
      </c>
      <c r="F436" s="711">
        <v>300</v>
      </c>
      <c r="G436" s="572" t="s">
        <v>314</v>
      </c>
      <c r="H436" s="696"/>
      <c r="I436" s="696">
        <v>16812000</v>
      </c>
    </row>
    <row r="437" spans="1:9" ht="14.5" x14ac:dyDescent="0.35">
      <c r="A437" s="736" t="s">
        <v>1154</v>
      </c>
      <c r="B437" s="571">
        <v>2021</v>
      </c>
      <c r="C437" s="1233"/>
      <c r="D437" s="572" t="s">
        <v>1213</v>
      </c>
      <c r="E437" s="29" t="s">
        <v>1209</v>
      </c>
      <c r="F437" s="712" t="s">
        <v>67</v>
      </c>
      <c r="G437" s="572" t="s">
        <v>314</v>
      </c>
      <c r="H437" s="696"/>
      <c r="I437" s="696">
        <v>52949000</v>
      </c>
    </row>
    <row r="438" spans="1:9" ht="116" x14ac:dyDescent="0.35">
      <c r="A438" s="736" t="s">
        <v>1154</v>
      </c>
      <c r="B438" s="571">
        <v>2021</v>
      </c>
      <c r="C438" s="1160" t="s">
        <v>30</v>
      </c>
      <c r="D438" s="572" t="s">
        <v>1214</v>
      </c>
      <c r="E438" s="29" t="s">
        <v>1215</v>
      </c>
      <c r="F438" s="711">
        <v>103</v>
      </c>
      <c r="G438" s="572" t="s">
        <v>1216</v>
      </c>
      <c r="H438" s="696">
        <v>154800000</v>
      </c>
      <c r="I438" s="696"/>
    </row>
    <row r="439" spans="1:9" ht="43.5" x14ac:dyDescent="0.35">
      <c r="A439" s="736" t="s">
        <v>1154</v>
      </c>
      <c r="B439" s="571">
        <v>2021</v>
      </c>
      <c r="C439" s="1234"/>
      <c r="D439" s="572" t="s">
        <v>1217</v>
      </c>
      <c r="E439" s="29" t="s">
        <v>1218</v>
      </c>
      <c r="F439" s="711">
        <v>120</v>
      </c>
      <c r="G439" s="572" t="s">
        <v>1219</v>
      </c>
      <c r="H439" s="696"/>
      <c r="I439" s="696">
        <v>147787500</v>
      </c>
    </row>
    <row r="440" spans="1:9" ht="87" x14ac:dyDescent="0.35">
      <c r="A440" s="736" t="s">
        <v>1154</v>
      </c>
      <c r="B440" s="571">
        <v>2021</v>
      </c>
      <c r="C440" s="1234"/>
      <c r="D440" s="572" t="s">
        <v>1220</v>
      </c>
      <c r="E440" s="29" t="s">
        <v>1221</v>
      </c>
      <c r="F440" s="711">
        <v>240</v>
      </c>
      <c r="G440" s="572" t="s">
        <v>1222</v>
      </c>
      <c r="H440" s="696"/>
      <c r="I440" s="696">
        <v>48000000</v>
      </c>
    </row>
    <row r="441" spans="1:9" ht="58" x14ac:dyDescent="0.35">
      <c r="A441" s="736" t="s">
        <v>1154</v>
      </c>
      <c r="B441" s="571">
        <v>2021</v>
      </c>
      <c r="C441" s="1235"/>
      <c r="D441" s="572" t="s">
        <v>1223</v>
      </c>
      <c r="E441" s="51" t="s">
        <v>1224</v>
      </c>
      <c r="F441" s="711">
        <v>50</v>
      </c>
      <c r="G441" s="572" t="s">
        <v>1225</v>
      </c>
      <c r="H441" s="696"/>
      <c r="I441" s="696">
        <v>25000000</v>
      </c>
    </row>
    <row r="442" spans="1:9" ht="29" x14ac:dyDescent="0.35">
      <c r="A442" s="736" t="s">
        <v>1154</v>
      </c>
      <c r="B442" s="571">
        <v>2021</v>
      </c>
      <c r="C442" s="1160" t="s">
        <v>31</v>
      </c>
      <c r="D442" s="572" t="s">
        <v>1226</v>
      </c>
      <c r="E442" s="696" t="s">
        <v>1227</v>
      </c>
      <c r="F442" s="711">
        <v>1410</v>
      </c>
      <c r="G442" s="713" t="s">
        <v>1228</v>
      </c>
      <c r="H442" s="696"/>
      <c r="I442" s="696">
        <v>65153900</v>
      </c>
    </row>
    <row r="443" spans="1:9" ht="29" x14ac:dyDescent="0.35">
      <c r="A443" s="736" t="s">
        <v>1154</v>
      </c>
      <c r="B443" s="571">
        <v>2021</v>
      </c>
      <c r="C443" s="1161"/>
      <c r="D443" s="572" t="s">
        <v>1229</v>
      </c>
      <c r="E443" s="696" t="s">
        <v>1227</v>
      </c>
      <c r="F443" s="711">
        <v>560</v>
      </c>
      <c r="G443" s="713" t="s">
        <v>1228</v>
      </c>
      <c r="H443" s="696"/>
      <c r="I443" s="696">
        <v>36642502</v>
      </c>
    </row>
    <row r="444" spans="1:9" ht="14.5" x14ac:dyDescent="0.35">
      <c r="A444" s="736" t="s">
        <v>1154</v>
      </c>
      <c r="B444" s="571">
        <v>2021</v>
      </c>
      <c r="C444" s="1161"/>
      <c r="D444" s="572" t="s">
        <v>1230</v>
      </c>
      <c r="E444" s="29" t="s">
        <v>1227</v>
      </c>
      <c r="F444" s="711">
        <v>149</v>
      </c>
      <c r="G444" s="572" t="s">
        <v>1231</v>
      </c>
      <c r="H444" s="696"/>
      <c r="I444" s="696">
        <v>225000000</v>
      </c>
    </row>
    <row r="445" spans="1:9" ht="58" x14ac:dyDescent="0.35">
      <c r="A445" s="736" t="s">
        <v>1154</v>
      </c>
      <c r="B445" s="571">
        <v>2021</v>
      </c>
      <c r="C445" s="1161"/>
      <c r="D445" s="572" t="s">
        <v>1232</v>
      </c>
      <c r="E445" s="29" t="s">
        <v>1233</v>
      </c>
      <c r="F445" s="711">
        <v>12162</v>
      </c>
      <c r="G445" s="572" t="s">
        <v>1234</v>
      </c>
      <c r="H445" s="696"/>
      <c r="I445" s="696">
        <v>1277000000</v>
      </c>
    </row>
    <row r="446" spans="1:9" ht="29" x14ac:dyDescent="0.35">
      <c r="A446" s="736" t="s">
        <v>1154</v>
      </c>
      <c r="B446" s="571">
        <v>2021</v>
      </c>
      <c r="C446" s="1161"/>
      <c r="D446" s="572" t="s">
        <v>1235</v>
      </c>
      <c r="E446" s="29" t="s">
        <v>1227</v>
      </c>
      <c r="F446" s="711">
        <v>1480</v>
      </c>
      <c r="G446" s="572" t="s">
        <v>1236</v>
      </c>
      <c r="H446" s="696"/>
      <c r="I446" s="696">
        <v>155000000</v>
      </c>
    </row>
    <row r="447" spans="1:9" ht="14.5" x14ac:dyDescent="0.35">
      <c r="A447" s="736" t="s">
        <v>1154</v>
      </c>
      <c r="B447" s="571">
        <v>2021</v>
      </c>
      <c r="C447" s="1161"/>
      <c r="D447" s="572" t="s">
        <v>1237</v>
      </c>
      <c r="E447" s="29" t="s">
        <v>1227</v>
      </c>
      <c r="F447" s="711">
        <v>1037</v>
      </c>
      <c r="G447" s="572" t="s">
        <v>1238</v>
      </c>
      <c r="H447" s="696"/>
      <c r="I447" s="696">
        <v>200000000</v>
      </c>
    </row>
    <row r="448" spans="1:9" ht="29" x14ac:dyDescent="0.35">
      <c r="A448" s="736" t="s">
        <v>1154</v>
      </c>
      <c r="B448" s="571">
        <v>2021</v>
      </c>
      <c r="C448" s="1161"/>
      <c r="D448" s="572" t="s">
        <v>1239</v>
      </c>
      <c r="E448" s="29" t="s">
        <v>1240</v>
      </c>
      <c r="F448" s="711">
        <v>6125</v>
      </c>
      <c r="G448" s="572" t="s">
        <v>1241</v>
      </c>
      <c r="H448" s="696"/>
      <c r="I448" s="696">
        <v>180000000</v>
      </c>
    </row>
    <row r="449" spans="1:9" ht="14.5" x14ac:dyDescent="0.35">
      <c r="A449" s="736" t="s">
        <v>1154</v>
      </c>
      <c r="B449" s="571">
        <v>2021</v>
      </c>
      <c r="C449" s="1161"/>
      <c r="D449" s="572" t="s">
        <v>1242</v>
      </c>
      <c r="E449" s="29" t="s">
        <v>1240</v>
      </c>
      <c r="F449" s="711">
        <v>7080</v>
      </c>
      <c r="G449" s="572" t="s">
        <v>1243</v>
      </c>
      <c r="H449" s="696"/>
      <c r="I449" s="696">
        <v>79900000</v>
      </c>
    </row>
    <row r="450" spans="1:9" ht="14.5" x14ac:dyDescent="0.35">
      <c r="A450" s="736" t="s">
        <v>1154</v>
      </c>
      <c r="B450" s="571">
        <v>2021</v>
      </c>
      <c r="C450" s="1161"/>
      <c r="D450" s="572" t="s">
        <v>1244</v>
      </c>
      <c r="E450" s="29" t="s">
        <v>1160</v>
      </c>
      <c r="F450" s="711">
        <v>1530</v>
      </c>
      <c r="G450" s="572" t="s">
        <v>1245</v>
      </c>
      <c r="H450" s="696"/>
      <c r="I450" s="696">
        <v>151360000</v>
      </c>
    </row>
    <row r="451" spans="1:9" ht="14.5" x14ac:dyDescent="0.35">
      <c r="A451" s="736" t="s">
        <v>1154</v>
      </c>
      <c r="B451" s="571">
        <v>2021</v>
      </c>
      <c r="C451" s="1161"/>
      <c r="D451" s="572" t="s">
        <v>1246</v>
      </c>
      <c r="E451" s="29" t="s">
        <v>1160</v>
      </c>
      <c r="F451" s="711">
        <v>10</v>
      </c>
      <c r="G451" s="572" t="s">
        <v>1247</v>
      </c>
      <c r="H451" s="696"/>
      <c r="I451" s="696">
        <v>9869300</v>
      </c>
    </row>
    <row r="452" spans="1:9" ht="14.5" x14ac:dyDescent="0.35">
      <c r="A452" s="736" t="s">
        <v>1154</v>
      </c>
      <c r="B452" s="571">
        <v>2021</v>
      </c>
      <c r="C452" s="1161"/>
      <c r="D452" s="572" t="s">
        <v>1248</v>
      </c>
      <c r="E452" s="29" t="s">
        <v>1160</v>
      </c>
      <c r="F452" s="711">
        <v>25</v>
      </c>
      <c r="G452" s="572" t="s">
        <v>1161</v>
      </c>
      <c r="H452" s="696"/>
      <c r="I452" s="696">
        <v>40000000</v>
      </c>
    </row>
    <row r="453" spans="1:9" ht="14.5" x14ac:dyDescent="0.35">
      <c r="A453" s="736" t="s">
        <v>1154</v>
      </c>
      <c r="B453" s="571">
        <v>2021</v>
      </c>
      <c r="C453" s="1161"/>
      <c r="D453" s="572" t="s">
        <v>1249</v>
      </c>
      <c r="E453" s="29" t="s">
        <v>1160</v>
      </c>
      <c r="F453" s="711">
        <v>900</v>
      </c>
      <c r="G453" s="572" t="s">
        <v>1171</v>
      </c>
      <c r="H453" s="696"/>
      <c r="I453" s="696">
        <v>74760000</v>
      </c>
    </row>
    <row r="454" spans="1:9" ht="14.5" x14ac:dyDescent="0.35">
      <c r="A454" s="736" t="s">
        <v>1154</v>
      </c>
      <c r="B454" s="571">
        <v>2021</v>
      </c>
      <c r="C454" s="1161"/>
      <c r="D454" s="572" t="s">
        <v>1250</v>
      </c>
      <c r="E454" s="29" t="s">
        <v>1160</v>
      </c>
      <c r="F454" s="711">
        <v>25</v>
      </c>
      <c r="G454" s="572" t="s">
        <v>1251</v>
      </c>
      <c r="H454" s="696"/>
      <c r="I454" s="696">
        <v>100000000</v>
      </c>
    </row>
    <row r="455" spans="1:9" ht="14.5" x14ac:dyDescent="0.35">
      <c r="A455" s="736" t="s">
        <v>1154</v>
      </c>
      <c r="B455" s="571">
        <v>2021</v>
      </c>
      <c r="C455" s="1161"/>
      <c r="D455" s="572" t="s">
        <v>1252</v>
      </c>
      <c r="E455" s="29" t="s">
        <v>1227</v>
      </c>
      <c r="F455" s="711">
        <v>850</v>
      </c>
      <c r="G455" s="572" t="s">
        <v>1253</v>
      </c>
      <c r="H455" s="696"/>
      <c r="I455" s="696">
        <v>60000000</v>
      </c>
    </row>
    <row r="456" spans="1:9" ht="43.5" x14ac:dyDescent="0.35">
      <c r="A456" s="736" t="s">
        <v>1154</v>
      </c>
      <c r="B456" s="571">
        <v>2021</v>
      </c>
      <c r="C456" s="1161"/>
      <c r="D456" s="572" t="s">
        <v>1254</v>
      </c>
      <c r="E456" s="29" t="s">
        <v>1255</v>
      </c>
      <c r="F456" s="711">
        <v>620</v>
      </c>
      <c r="G456" s="572" t="s">
        <v>1256</v>
      </c>
      <c r="H456" s="696"/>
      <c r="I456" s="696">
        <v>60000000</v>
      </c>
    </row>
    <row r="457" spans="1:9" ht="14.5" x14ac:dyDescent="0.35">
      <c r="A457" s="736" t="s">
        <v>1154</v>
      </c>
      <c r="B457" s="571">
        <v>2021</v>
      </c>
      <c r="C457" s="1161"/>
      <c r="D457" s="572" t="s">
        <v>1257</v>
      </c>
      <c r="E457" s="29" t="s">
        <v>1204</v>
      </c>
      <c r="F457" s="711">
        <v>13</v>
      </c>
      <c r="G457" s="572" t="s">
        <v>1258</v>
      </c>
      <c r="H457" s="696"/>
      <c r="I457" s="696">
        <v>24725000</v>
      </c>
    </row>
    <row r="458" spans="1:9" ht="14.5" x14ac:dyDescent="0.35">
      <c r="A458" s="736" t="s">
        <v>1154</v>
      </c>
      <c r="B458" s="571">
        <v>2021</v>
      </c>
      <c r="C458" s="1161"/>
      <c r="D458" s="572" t="s">
        <v>1259</v>
      </c>
      <c r="E458" s="29" t="s">
        <v>1260</v>
      </c>
      <c r="F458" s="711">
        <v>18</v>
      </c>
      <c r="G458" s="572" t="s">
        <v>1261</v>
      </c>
      <c r="H458" s="696"/>
      <c r="I458" s="696">
        <v>9925000</v>
      </c>
    </row>
    <row r="459" spans="1:9" ht="116" x14ac:dyDescent="0.35">
      <c r="A459" s="736" t="s">
        <v>1154</v>
      </c>
      <c r="B459" s="571">
        <v>2021</v>
      </c>
      <c r="C459" s="1162"/>
      <c r="D459" s="572" t="s">
        <v>1262</v>
      </c>
      <c r="E459" s="29" t="s">
        <v>1263</v>
      </c>
      <c r="F459" s="711">
        <v>13300</v>
      </c>
      <c r="G459" s="572" t="s">
        <v>1264</v>
      </c>
      <c r="H459" s="696"/>
      <c r="I459" s="696">
        <v>235000000</v>
      </c>
    </row>
    <row r="460" spans="1:9" ht="14.5" x14ac:dyDescent="0.35">
      <c r="A460" s="736" t="s">
        <v>1154</v>
      </c>
      <c r="B460" s="571">
        <v>2021</v>
      </c>
      <c r="C460" s="1160" t="s">
        <v>32</v>
      </c>
      <c r="D460" s="572" t="s">
        <v>1265</v>
      </c>
      <c r="E460" s="29" t="s">
        <v>1160</v>
      </c>
      <c r="F460" s="711">
        <v>6</v>
      </c>
      <c r="G460" s="572" t="s">
        <v>1266</v>
      </c>
      <c r="H460" s="696"/>
      <c r="I460" s="696">
        <v>100000000</v>
      </c>
    </row>
    <row r="461" spans="1:9" ht="14.5" x14ac:dyDescent="0.35">
      <c r="A461" s="736" t="s">
        <v>1154</v>
      </c>
      <c r="B461" s="571">
        <v>2021</v>
      </c>
      <c r="C461" s="1162"/>
      <c r="D461" s="572" t="s">
        <v>1267</v>
      </c>
      <c r="E461" s="29" t="s">
        <v>1160</v>
      </c>
      <c r="F461" s="711">
        <v>20</v>
      </c>
      <c r="G461" s="572" t="s">
        <v>1247</v>
      </c>
      <c r="H461" s="696"/>
      <c r="I461" s="696">
        <v>35000000</v>
      </c>
    </row>
    <row r="462" spans="1:9" ht="14.5" x14ac:dyDescent="0.35">
      <c r="A462" s="736" t="s">
        <v>1154</v>
      </c>
      <c r="B462" s="571">
        <v>2021</v>
      </c>
      <c r="C462" s="575" t="s">
        <v>257</v>
      </c>
      <c r="D462" s="575"/>
      <c r="E462" s="581"/>
      <c r="F462" s="575"/>
      <c r="G462" s="575"/>
      <c r="H462" s="700">
        <f>SUM(H415:H461)</f>
        <v>154800000</v>
      </c>
      <c r="I462" s="700">
        <f>SUM(I415:I461)</f>
        <v>8409787712</v>
      </c>
    </row>
    <row r="463" spans="1:9" ht="14.5" x14ac:dyDescent="0.35">
      <c r="A463" s="555" t="s">
        <v>1272</v>
      </c>
      <c r="B463" s="571">
        <v>2021</v>
      </c>
      <c r="C463" s="606" t="s">
        <v>27</v>
      </c>
      <c r="D463" s="466"/>
      <c r="E463" s="29"/>
      <c r="F463" s="572"/>
      <c r="G463" s="467"/>
      <c r="H463" s="29"/>
      <c r="I463" s="29"/>
    </row>
    <row r="464" spans="1:9" ht="14.5" x14ac:dyDescent="0.35">
      <c r="A464" s="555" t="s">
        <v>1272</v>
      </c>
      <c r="B464" s="571">
        <v>2021</v>
      </c>
      <c r="C464" s="507" t="s">
        <v>28</v>
      </c>
      <c r="D464" s="466"/>
      <c r="E464" s="29"/>
      <c r="F464" s="572"/>
      <c r="G464" s="467"/>
      <c r="H464" s="29"/>
      <c r="I464" s="29"/>
    </row>
    <row r="465" spans="1:9" ht="29" x14ac:dyDescent="0.35">
      <c r="A465" s="555" t="s">
        <v>1272</v>
      </c>
      <c r="B465" s="571">
        <v>2021</v>
      </c>
      <c r="C465" s="687"/>
      <c r="D465" s="714" t="s">
        <v>1291</v>
      </c>
      <c r="E465" s="85" t="s">
        <v>1292</v>
      </c>
      <c r="F465" s="572" t="s">
        <v>1293</v>
      </c>
      <c r="G465" s="715" t="s">
        <v>84</v>
      </c>
      <c r="H465" s="537">
        <v>40000</v>
      </c>
      <c r="I465" s="29"/>
    </row>
    <row r="466" spans="1:9" ht="14.5" x14ac:dyDescent="0.35">
      <c r="A466" s="555" t="s">
        <v>1272</v>
      </c>
      <c r="B466" s="571">
        <v>2021</v>
      </c>
      <c r="C466" s="686"/>
      <c r="D466" s="75" t="s">
        <v>1294</v>
      </c>
      <c r="E466" s="51" t="s">
        <v>1295</v>
      </c>
      <c r="F466" s="572" t="s">
        <v>1296</v>
      </c>
      <c r="G466" s="715" t="s">
        <v>1297</v>
      </c>
      <c r="H466" s="537">
        <v>350000</v>
      </c>
      <c r="I466" s="29"/>
    </row>
    <row r="467" spans="1:9" ht="14.5" x14ac:dyDescent="0.35">
      <c r="A467" s="555" t="s">
        <v>1272</v>
      </c>
      <c r="B467" s="571">
        <v>2021</v>
      </c>
      <c r="C467" s="606" t="s">
        <v>29</v>
      </c>
      <c r="D467" s="466"/>
      <c r="E467" s="29"/>
      <c r="F467" s="572"/>
      <c r="G467" s="467"/>
      <c r="H467" s="537"/>
      <c r="I467" s="29"/>
    </row>
    <row r="468" spans="1:9" ht="29" x14ac:dyDescent="0.35">
      <c r="A468" s="555" t="s">
        <v>1272</v>
      </c>
      <c r="B468" s="571">
        <v>2021</v>
      </c>
      <c r="C468" s="466" t="s">
        <v>30</v>
      </c>
      <c r="D468" s="466"/>
      <c r="E468" s="29"/>
      <c r="F468" s="572"/>
      <c r="G468" s="467"/>
      <c r="H468" s="29"/>
      <c r="I468" s="29"/>
    </row>
    <row r="469" spans="1:9" ht="29" x14ac:dyDescent="0.35">
      <c r="A469" s="555" t="s">
        <v>1272</v>
      </c>
      <c r="B469" s="571">
        <v>2021</v>
      </c>
      <c r="C469" s="466" t="s">
        <v>31</v>
      </c>
      <c r="D469" s="466"/>
      <c r="E469" s="29"/>
      <c r="F469" s="572"/>
      <c r="G469" s="467"/>
      <c r="H469" s="29"/>
      <c r="I469" s="29"/>
    </row>
    <row r="470" spans="1:9" ht="14.5" x14ac:dyDescent="0.35">
      <c r="A470" s="555" t="s">
        <v>1272</v>
      </c>
      <c r="B470" s="571">
        <v>2021</v>
      </c>
      <c r="C470" s="466" t="s">
        <v>32</v>
      </c>
      <c r="D470" s="466"/>
      <c r="E470" s="29"/>
      <c r="F470" s="572"/>
      <c r="G470" s="467"/>
      <c r="H470" s="29"/>
      <c r="I470" s="29"/>
    </row>
    <row r="471" spans="1:9" ht="14.5" x14ac:dyDescent="0.35">
      <c r="A471" s="555" t="s">
        <v>1272</v>
      </c>
      <c r="B471" s="571">
        <v>2021</v>
      </c>
      <c r="C471" s="608" t="s">
        <v>257</v>
      </c>
      <c r="D471" s="609"/>
      <c r="E471" s="581"/>
      <c r="F471" s="575"/>
      <c r="G471" s="610"/>
      <c r="H471" s="716">
        <f>SUM(H465:H470)</f>
        <v>390000</v>
      </c>
      <c r="I471" s="581"/>
    </row>
    <row r="472" spans="1:9" ht="14.5" x14ac:dyDescent="0.35">
      <c r="A472" s="547" t="s">
        <v>1305</v>
      </c>
      <c r="B472" s="571">
        <v>2021</v>
      </c>
      <c r="C472" s="38" t="s">
        <v>27</v>
      </c>
      <c r="D472" s="442" t="s">
        <v>1307</v>
      </c>
      <c r="E472" s="722">
        <v>3</v>
      </c>
      <c r="F472" s="684">
        <v>70</v>
      </c>
      <c r="G472" s="729" t="s">
        <v>1308</v>
      </c>
      <c r="H472" s="723"/>
      <c r="I472" s="723"/>
    </row>
    <row r="473" spans="1:9" ht="58" x14ac:dyDescent="0.35">
      <c r="A473" s="547" t="s">
        <v>1305</v>
      </c>
      <c r="B473" s="571">
        <v>2021</v>
      </c>
      <c r="C473" s="1196" t="s">
        <v>28</v>
      </c>
      <c r="D473" s="721" t="s">
        <v>1309</v>
      </c>
      <c r="E473" s="722">
        <v>5</v>
      </c>
      <c r="F473" s="51">
        <v>150</v>
      </c>
      <c r="G473" s="572" t="s">
        <v>1310</v>
      </c>
      <c r="H473" s="723">
        <v>0</v>
      </c>
      <c r="I473" s="723">
        <v>209000000</v>
      </c>
    </row>
    <row r="474" spans="1:9" ht="30" customHeight="1" x14ac:dyDescent="0.35">
      <c r="A474" s="547" t="s">
        <v>1305</v>
      </c>
      <c r="B474" s="571">
        <v>2021</v>
      </c>
      <c r="C474" s="1210"/>
      <c r="D474" s="1227" t="s">
        <v>1311</v>
      </c>
      <c r="E474" s="1225">
        <v>3</v>
      </c>
      <c r="F474" s="1174">
        <v>100</v>
      </c>
      <c r="G474" s="1171" t="s">
        <v>1312</v>
      </c>
      <c r="H474" s="1236">
        <v>0</v>
      </c>
      <c r="I474" s="1236">
        <v>20000000</v>
      </c>
    </row>
    <row r="475" spans="1:9" ht="14.5" x14ac:dyDescent="0.35">
      <c r="A475" s="547" t="s">
        <v>1305</v>
      </c>
      <c r="B475" s="571">
        <v>2021</v>
      </c>
      <c r="C475" s="1197"/>
      <c r="D475" s="1228"/>
      <c r="E475" s="1226"/>
      <c r="F475" s="1176"/>
      <c r="G475" s="1172"/>
      <c r="H475" s="1237"/>
      <c r="I475" s="1237"/>
    </row>
    <row r="476" spans="1:9" ht="14.5" x14ac:dyDescent="0.35">
      <c r="A476" s="547" t="s">
        <v>1305</v>
      </c>
      <c r="B476" s="571">
        <v>2021</v>
      </c>
      <c r="C476" s="1196" t="s">
        <v>29</v>
      </c>
      <c r="D476" s="442" t="s">
        <v>182</v>
      </c>
      <c r="E476" s="722"/>
      <c r="F476" s="51"/>
      <c r="G476" s="407" t="s">
        <v>1313</v>
      </c>
      <c r="H476" s="723">
        <v>0</v>
      </c>
      <c r="I476" s="723">
        <v>81500000</v>
      </c>
    </row>
    <row r="477" spans="1:9" ht="14.5" x14ac:dyDescent="0.35">
      <c r="A477" s="547" t="s">
        <v>1305</v>
      </c>
      <c r="B477" s="571">
        <v>2021</v>
      </c>
      <c r="C477" s="1210"/>
      <c r="D477" s="442" t="s">
        <v>183</v>
      </c>
      <c r="E477" s="722"/>
      <c r="F477" s="51"/>
      <c r="G477" s="407" t="s">
        <v>1313</v>
      </c>
      <c r="H477" s="723">
        <v>0</v>
      </c>
      <c r="I477" s="723">
        <v>57000000</v>
      </c>
    </row>
    <row r="478" spans="1:9" ht="14.5" x14ac:dyDescent="0.35">
      <c r="A478" s="547" t="s">
        <v>1305</v>
      </c>
      <c r="B478" s="571">
        <v>2021</v>
      </c>
      <c r="C478" s="1210"/>
      <c r="D478" s="442" t="s">
        <v>186</v>
      </c>
      <c r="E478" s="722"/>
      <c r="F478" s="51"/>
      <c r="G478" s="407" t="s">
        <v>1313</v>
      </c>
      <c r="H478" s="723">
        <v>0</v>
      </c>
      <c r="I478" s="723">
        <v>39000000</v>
      </c>
    </row>
    <row r="479" spans="1:9" ht="14.5" x14ac:dyDescent="0.35">
      <c r="A479" s="547" t="s">
        <v>1305</v>
      </c>
      <c r="B479" s="571">
        <v>2021</v>
      </c>
      <c r="C479" s="1210"/>
      <c r="D479" s="442" t="s">
        <v>1314</v>
      </c>
      <c r="E479" s="722"/>
      <c r="F479" s="51">
        <v>1100</v>
      </c>
      <c r="G479" s="407" t="s">
        <v>1315</v>
      </c>
      <c r="H479" s="723"/>
      <c r="I479" s="723">
        <f>11000*6000</f>
        <v>66000000</v>
      </c>
    </row>
    <row r="480" spans="1:9" ht="14.5" x14ac:dyDescent="0.35">
      <c r="A480" s="547" t="s">
        <v>1305</v>
      </c>
      <c r="B480" s="571">
        <v>2021</v>
      </c>
      <c r="C480" s="1210"/>
      <c r="D480" s="442" t="s">
        <v>1316</v>
      </c>
      <c r="E480" s="722"/>
      <c r="F480" s="51"/>
      <c r="G480" s="407" t="s">
        <v>1313</v>
      </c>
      <c r="H480" s="723">
        <v>0</v>
      </c>
      <c r="I480" s="723">
        <v>15000000</v>
      </c>
    </row>
    <row r="481" spans="1:9" ht="14.5" x14ac:dyDescent="0.35">
      <c r="A481" s="547" t="s">
        <v>1305</v>
      </c>
      <c r="B481" s="571">
        <v>2021</v>
      </c>
      <c r="C481" s="1197"/>
      <c r="D481" s="442" t="s">
        <v>188</v>
      </c>
      <c r="E481" s="722"/>
      <c r="F481" s="51"/>
      <c r="G481" s="407" t="s">
        <v>1313</v>
      </c>
      <c r="H481" s="723">
        <v>0</v>
      </c>
      <c r="I481" s="723">
        <v>15000000</v>
      </c>
    </row>
    <row r="482" spans="1:9" ht="30" customHeight="1" x14ac:dyDescent="0.35">
      <c r="A482" s="547" t="s">
        <v>1305</v>
      </c>
      <c r="B482" s="571">
        <v>2021</v>
      </c>
      <c r="C482" s="1171" t="s">
        <v>30</v>
      </c>
      <c r="D482" s="442" t="s">
        <v>1317</v>
      </c>
      <c r="E482" s="722">
        <v>1</v>
      </c>
      <c r="F482" s="51">
        <v>20</v>
      </c>
      <c r="G482" s="572" t="s">
        <v>1318</v>
      </c>
      <c r="H482" s="723">
        <v>0</v>
      </c>
      <c r="I482" s="723">
        <v>45000000</v>
      </c>
    </row>
    <row r="483" spans="1:9" ht="30" customHeight="1" x14ac:dyDescent="0.35">
      <c r="A483" s="547" t="s">
        <v>1305</v>
      </c>
      <c r="B483" s="571">
        <v>2021</v>
      </c>
      <c r="C483" s="1173"/>
      <c r="D483" s="1238" t="s">
        <v>191</v>
      </c>
      <c r="E483" s="1225">
        <v>1</v>
      </c>
      <c r="F483" s="1174">
        <v>2</v>
      </c>
      <c r="G483" s="1174" t="s">
        <v>1319</v>
      </c>
      <c r="H483" s="1236">
        <v>0</v>
      </c>
      <c r="I483" s="1236">
        <v>46141840</v>
      </c>
    </row>
    <row r="484" spans="1:9" ht="14.5" x14ac:dyDescent="0.35">
      <c r="A484" s="547" t="s">
        <v>1305</v>
      </c>
      <c r="B484" s="571">
        <v>2021</v>
      </c>
      <c r="C484" s="1172"/>
      <c r="D484" s="1239"/>
      <c r="E484" s="1226"/>
      <c r="F484" s="1176"/>
      <c r="G484" s="1176"/>
      <c r="H484" s="1237"/>
      <c r="I484" s="1237"/>
    </row>
    <row r="485" spans="1:9" ht="30" customHeight="1" x14ac:dyDescent="0.35">
      <c r="A485" s="547" t="s">
        <v>1305</v>
      </c>
      <c r="B485" s="571">
        <v>2021</v>
      </c>
      <c r="C485" s="1171" t="s">
        <v>31</v>
      </c>
      <c r="D485" s="75" t="s">
        <v>1320</v>
      </c>
      <c r="E485" s="29">
        <v>2</v>
      </c>
      <c r="F485" s="51">
        <v>150</v>
      </c>
      <c r="G485" s="572" t="s">
        <v>1321</v>
      </c>
      <c r="H485" s="723">
        <v>0</v>
      </c>
      <c r="I485" s="723">
        <v>35000000</v>
      </c>
    </row>
    <row r="486" spans="1:9" ht="14.5" x14ac:dyDescent="0.35">
      <c r="A486" s="547" t="s">
        <v>1305</v>
      </c>
      <c r="B486" s="571">
        <v>2021</v>
      </c>
      <c r="C486" s="1173"/>
      <c r="D486" s="75" t="s">
        <v>1322</v>
      </c>
      <c r="E486" s="29">
        <v>2</v>
      </c>
      <c r="F486" s="51">
        <v>100</v>
      </c>
      <c r="G486" s="572" t="s">
        <v>1323</v>
      </c>
      <c r="H486" s="723"/>
      <c r="I486" s="723">
        <v>155000000</v>
      </c>
    </row>
    <row r="487" spans="1:9" ht="29" x14ac:dyDescent="0.35">
      <c r="A487" s="547" t="s">
        <v>1305</v>
      </c>
      <c r="B487" s="571">
        <v>2021</v>
      </c>
      <c r="C487" s="1173"/>
      <c r="D487" s="75" t="s">
        <v>1324</v>
      </c>
      <c r="E487" s="722">
        <v>3</v>
      </c>
      <c r="F487" s="51">
        <v>300</v>
      </c>
      <c r="G487" s="572" t="s">
        <v>1325</v>
      </c>
      <c r="H487" s="723">
        <v>0</v>
      </c>
      <c r="I487" s="723">
        <v>95000000</v>
      </c>
    </row>
    <row r="488" spans="1:9" ht="30" customHeight="1" x14ac:dyDescent="0.35">
      <c r="A488" s="547" t="s">
        <v>1305</v>
      </c>
      <c r="B488" s="571">
        <v>2021</v>
      </c>
      <c r="C488" s="1173"/>
      <c r="D488" s="1223" t="s">
        <v>1326</v>
      </c>
      <c r="E488" s="1225">
        <v>2</v>
      </c>
      <c r="F488" s="1174">
        <v>60</v>
      </c>
      <c r="G488" s="1174" t="s">
        <v>1327</v>
      </c>
      <c r="H488" s="1236">
        <v>0</v>
      </c>
      <c r="I488" s="1236">
        <v>125000000</v>
      </c>
    </row>
    <row r="489" spans="1:9" ht="14.5" x14ac:dyDescent="0.35">
      <c r="A489" s="547" t="s">
        <v>1305</v>
      </c>
      <c r="B489" s="571">
        <v>2021</v>
      </c>
      <c r="C489" s="1172"/>
      <c r="D489" s="1224"/>
      <c r="E489" s="1226"/>
      <c r="F489" s="1176"/>
      <c r="G489" s="1176"/>
      <c r="H489" s="1237"/>
      <c r="I489" s="1237"/>
    </row>
    <row r="490" spans="1:9" ht="34.5" customHeight="1" x14ac:dyDescent="0.35">
      <c r="A490" s="547" t="s">
        <v>1305</v>
      </c>
      <c r="B490" s="571">
        <v>2021</v>
      </c>
      <c r="C490" s="1171" t="s">
        <v>32</v>
      </c>
      <c r="D490" s="1238" t="s">
        <v>1328</v>
      </c>
      <c r="E490" s="1225">
        <v>7</v>
      </c>
      <c r="F490" s="1174">
        <v>3000</v>
      </c>
      <c r="G490" s="1174" t="s">
        <v>1329</v>
      </c>
      <c r="H490" s="29"/>
      <c r="I490" s="723">
        <f>F490*10000</f>
        <v>30000000</v>
      </c>
    </row>
    <row r="491" spans="1:9" ht="32.25" customHeight="1" x14ac:dyDescent="0.35">
      <c r="A491" s="547" t="s">
        <v>1305</v>
      </c>
      <c r="B491" s="571">
        <v>2021</v>
      </c>
      <c r="C491" s="1172"/>
      <c r="D491" s="1239"/>
      <c r="E491" s="1226"/>
      <c r="F491" s="1176"/>
      <c r="G491" s="1176"/>
      <c r="H491" s="29"/>
      <c r="I491" s="29"/>
    </row>
    <row r="492" spans="1:9" ht="14.5" x14ac:dyDescent="0.35">
      <c r="A492" s="547" t="s">
        <v>1305</v>
      </c>
      <c r="B492" s="571">
        <v>2021</v>
      </c>
      <c r="C492" s="575" t="s">
        <v>257</v>
      </c>
      <c r="D492" s="575"/>
      <c r="E492" s="29"/>
      <c r="F492" s="416"/>
      <c r="G492" s="575"/>
      <c r="H492" s="575"/>
      <c r="I492" s="737">
        <f>SUM(I472:I490)</f>
        <v>1033641840</v>
      </c>
    </row>
    <row r="493" spans="1:9" ht="14.5" x14ac:dyDescent="0.35">
      <c r="A493" s="551" t="s">
        <v>1342</v>
      </c>
      <c r="B493" s="571">
        <v>2021</v>
      </c>
      <c r="C493" s="37" t="s">
        <v>27</v>
      </c>
      <c r="D493" s="572"/>
      <c r="E493" s="29"/>
      <c r="F493" s="572"/>
      <c r="G493" s="572"/>
      <c r="H493" s="29"/>
      <c r="I493" s="29"/>
    </row>
    <row r="494" spans="1:9" ht="29" x14ac:dyDescent="0.35">
      <c r="A494" s="551" t="s">
        <v>1342</v>
      </c>
      <c r="B494" s="571">
        <v>2021</v>
      </c>
      <c r="C494" s="37" t="s">
        <v>28</v>
      </c>
      <c r="D494" s="572" t="s">
        <v>1343</v>
      </c>
      <c r="E494" s="572" t="s">
        <v>1344</v>
      </c>
      <c r="F494" s="572">
        <v>14</v>
      </c>
      <c r="G494" s="572" t="s">
        <v>1345</v>
      </c>
      <c r="H494" s="717"/>
      <c r="I494" s="717">
        <v>11700000</v>
      </c>
    </row>
    <row r="495" spans="1:9" ht="72.5" x14ac:dyDescent="0.35">
      <c r="A495" s="551" t="s">
        <v>1342</v>
      </c>
      <c r="B495" s="571">
        <v>2021</v>
      </c>
      <c r="C495" s="53" t="s">
        <v>29</v>
      </c>
      <c r="D495" s="572" t="s">
        <v>1346</v>
      </c>
      <c r="E495" s="572"/>
      <c r="F495" s="572">
        <v>180</v>
      </c>
      <c r="G495" s="572" t="s">
        <v>1347</v>
      </c>
      <c r="H495" s="717"/>
      <c r="I495" s="717">
        <v>20304000</v>
      </c>
    </row>
    <row r="496" spans="1:9" ht="29" x14ac:dyDescent="0.35">
      <c r="A496" s="551" t="s">
        <v>1342</v>
      </c>
      <c r="B496" s="571">
        <v>2021</v>
      </c>
      <c r="C496" s="572" t="s">
        <v>30</v>
      </c>
      <c r="D496" s="572"/>
      <c r="E496" s="572"/>
      <c r="F496" s="572"/>
      <c r="G496" s="572"/>
      <c r="H496" s="717"/>
      <c r="I496" s="717"/>
    </row>
    <row r="497" spans="1:9" ht="29" x14ac:dyDescent="0.35">
      <c r="A497" s="551" t="s">
        <v>1342</v>
      </c>
      <c r="B497" s="571">
        <v>2021</v>
      </c>
      <c r="C497" s="1160" t="s">
        <v>31</v>
      </c>
      <c r="D497" s="572" t="s">
        <v>1348</v>
      </c>
      <c r="E497" s="572" t="s">
        <v>1349</v>
      </c>
      <c r="F497" s="572"/>
      <c r="G497" s="572" t="s">
        <v>1350</v>
      </c>
      <c r="H497" s="717">
        <v>2000000</v>
      </c>
      <c r="I497" s="717"/>
    </row>
    <row r="498" spans="1:9" ht="29" x14ac:dyDescent="0.35">
      <c r="A498" s="551" t="s">
        <v>1342</v>
      </c>
      <c r="B498" s="571">
        <v>2021</v>
      </c>
      <c r="C498" s="1161"/>
      <c r="D498" s="572" t="s">
        <v>1351</v>
      </c>
      <c r="E498" s="572" t="s">
        <v>1352</v>
      </c>
      <c r="F498" s="572"/>
      <c r="G498" s="572" t="s">
        <v>1345</v>
      </c>
      <c r="H498" s="717"/>
      <c r="I498" s="717">
        <v>6000000</v>
      </c>
    </row>
    <row r="499" spans="1:9" ht="29" x14ac:dyDescent="0.35">
      <c r="A499" s="551" t="s">
        <v>1342</v>
      </c>
      <c r="B499" s="571">
        <v>2021</v>
      </c>
      <c r="C499" s="1162"/>
      <c r="D499" s="572" t="s">
        <v>1353</v>
      </c>
      <c r="E499" s="572" t="s">
        <v>1354</v>
      </c>
      <c r="F499" s="572"/>
      <c r="G499" s="572" t="s">
        <v>1355</v>
      </c>
      <c r="H499" s="717">
        <v>2000000</v>
      </c>
      <c r="I499" s="717"/>
    </row>
    <row r="500" spans="1:9" ht="29" x14ac:dyDescent="0.35">
      <c r="A500" s="551" t="s">
        <v>1342</v>
      </c>
      <c r="B500" s="571">
        <v>2021</v>
      </c>
      <c r="C500" s="572" t="s">
        <v>32</v>
      </c>
      <c r="D500" s="572" t="s">
        <v>1356</v>
      </c>
      <c r="E500" s="572"/>
      <c r="F500" s="572"/>
      <c r="G500" s="572" t="s">
        <v>1345</v>
      </c>
      <c r="H500" s="717"/>
      <c r="I500" s="717">
        <v>204000000</v>
      </c>
    </row>
    <row r="501" spans="1:9" ht="14.5" x14ac:dyDescent="0.35">
      <c r="A501" s="551" t="s">
        <v>1342</v>
      </c>
      <c r="B501" s="571">
        <v>2021</v>
      </c>
      <c r="C501" s="575" t="s">
        <v>257</v>
      </c>
      <c r="D501" s="572"/>
      <c r="E501" s="572"/>
      <c r="F501" s="572"/>
      <c r="G501" s="575"/>
      <c r="H501" s="717">
        <f>SUM(H493:H500)</f>
        <v>4000000</v>
      </c>
      <c r="I501" s="717">
        <f>SUM(I493:I500)</f>
        <v>242004000</v>
      </c>
    </row>
    <row r="502" spans="1:9" ht="14.5" x14ac:dyDescent="0.35">
      <c r="A502" s="551" t="s">
        <v>1359</v>
      </c>
      <c r="B502" s="571">
        <v>2021</v>
      </c>
      <c r="C502" s="37" t="s">
        <v>27</v>
      </c>
      <c r="D502" s="693"/>
      <c r="E502" s="29"/>
      <c r="F502" s="572"/>
      <c r="G502" s="467"/>
      <c r="H502" s="29"/>
      <c r="I502" s="29"/>
    </row>
    <row r="503" spans="1:9" ht="14.5" x14ac:dyDescent="0.35">
      <c r="A503" s="551" t="s">
        <v>1359</v>
      </c>
      <c r="B503" s="571">
        <v>2021</v>
      </c>
      <c r="C503" s="37" t="s">
        <v>28</v>
      </c>
      <c r="D503" s="467"/>
      <c r="E503" s="467"/>
      <c r="F503" s="467"/>
      <c r="G503" s="467"/>
      <c r="H503" s="717"/>
      <c r="I503" s="717"/>
    </row>
    <row r="504" spans="1:9" ht="14.5" x14ac:dyDescent="0.35">
      <c r="A504" s="551" t="s">
        <v>1359</v>
      </c>
      <c r="B504" s="571">
        <v>2021</v>
      </c>
      <c r="C504" s="37" t="s">
        <v>29</v>
      </c>
      <c r="D504" s="693" t="s">
        <v>1369</v>
      </c>
      <c r="E504" s="51" t="s">
        <v>1370</v>
      </c>
      <c r="F504" s="51"/>
      <c r="G504" s="639" t="s">
        <v>1371</v>
      </c>
      <c r="H504" s="718">
        <v>9000000</v>
      </c>
      <c r="I504" s="717"/>
    </row>
    <row r="505" spans="1:9" ht="29" x14ac:dyDescent="0.35">
      <c r="A505" s="551" t="s">
        <v>1359</v>
      </c>
      <c r="B505" s="571">
        <v>2021</v>
      </c>
      <c r="C505" s="572" t="s">
        <v>30</v>
      </c>
      <c r="D505" s="693" t="s">
        <v>1372</v>
      </c>
      <c r="E505" s="51" t="s">
        <v>1373</v>
      </c>
      <c r="F505" s="51"/>
      <c r="G505" s="29" t="s">
        <v>1373</v>
      </c>
      <c r="H505" s="718">
        <v>4000000</v>
      </c>
      <c r="I505" s="717"/>
    </row>
    <row r="506" spans="1:9" ht="29" x14ac:dyDescent="0.35">
      <c r="A506" s="551" t="s">
        <v>1359</v>
      </c>
      <c r="B506" s="571">
        <v>2021</v>
      </c>
      <c r="C506" s="572" t="s">
        <v>31</v>
      </c>
      <c r="D506" s="467"/>
      <c r="E506" s="467"/>
      <c r="F506" s="467"/>
      <c r="G506" s="467"/>
      <c r="H506" s="717"/>
      <c r="I506" s="717"/>
    </row>
    <row r="507" spans="1:9" ht="14.5" x14ac:dyDescent="0.35">
      <c r="A507" s="551" t="s">
        <v>1359</v>
      </c>
      <c r="B507" s="571">
        <v>2021</v>
      </c>
      <c r="C507" s="572" t="s">
        <v>32</v>
      </c>
      <c r="D507" s="467"/>
      <c r="E507" s="467"/>
      <c r="F507" s="467"/>
      <c r="G507" s="467"/>
      <c r="H507" s="717"/>
      <c r="I507" s="717"/>
    </row>
    <row r="508" spans="1:9" ht="14.5" x14ac:dyDescent="0.35">
      <c r="A508" s="551" t="s">
        <v>1359</v>
      </c>
      <c r="B508" s="571">
        <v>2021</v>
      </c>
      <c r="C508" s="608" t="s">
        <v>257</v>
      </c>
      <c r="D508" s="467"/>
      <c r="E508" s="467"/>
      <c r="F508" s="467"/>
      <c r="G508" s="610"/>
      <c r="H508" s="717">
        <f>SUM(H502:H507)</f>
        <v>13000000</v>
      </c>
      <c r="I508" s="717">
        <f>SUM(I502:I507)</f>
        <v>0</v>
      </c>
    </row>
    <row r="509" spans="1:9" ht="29" x14ac:dyDescent="0.35">
      <c r="A509" s="555" t="s">
        <v>1378</v>
      </c>
      <c r="B509" s="571">
        <v>2021</v>
      </c>
      <c r="C509" s="606" t="s">
        <v>27</v>
      </c>
      <c r="D509" s="29" t="s">
        <v>83</v>
      </c>
      <c r="E509" s="29" t="s">
        <v>83</v>
      </c>
      <c r="F509" s="29" t="s">
        <v>83</v>
      </c>
      <c r="G509" s="29" t="s">
        <v>83</v>
      </c>
      <c r="H509" s="29" t="s">
        <v>83</v>
      </c>
      <c r="I509" s="29" t="s">
        <v>83</v>
      </c>
    </row>
    <row r="510" spans="1:9" ht="29" x14ac:dyDescent="0.35">
      <c r="A510" s="555" t="s">
        <v>1378</v>
      </c>
      <c r="B510" s="571">
        <v>2021</v>
      </c>
      <c r="C510" s="606" t="s">
        <v>28</v>
      </c>
      <c r="D510" s="29" t="s">
        <v>83</v>
      </c>
      <c r="E510" s="29" t="s">
        <v>83</v>
      </c>
      <c r="F510" s="29" t="s">
        <v>83</v>
      </c>
      <c r="G510" s="29" t="s">
        <v>83</v>
      </c>
      <c r="H510" s="29" t="s">
        <v>83</v>
      </c>
      <c r="I510" s="29" t="s">
        <v>83</v>
      </c>
    </row>
    <row r="511" spans="1:9" ht="29" x14ac:dyDescent="0.35">
      <c r="A511" s="555" t="s">
        <v>1378</v>
      </c>
      <c r="B511" s="571">
        <v>2021</v>
      </c>
      <c r="C511" s="606" t="s">
        <v>29</v>
      </c>
      <c r="D511" s="29" t="s">
        <v>83</v>
      </c>
      <c r="E511" s="29" t="s">
        <v>83</v>
      </c>
      <c r="F511" s="29" t="s">
        <v>83</v>
      </c>
      <c r="G511" s="29" t="s">
        <v>83</v>
      </c>
      <c r="H511" s="29" t="s">
        <v>83</v>
      </c>
      <c r="I511" s="29" t="s">
        <v>83</v>
      </c>
    </row>
    <row r="512" spans="1:9" ht="29" x14ac:dyDescent="0.35">
      <c r="A512" s="555" t="s">
        <v>1378</v>
      </c>
      <c r="B512" s="571">
        <v>2021</v>
      </c>
      <c r="C512" s="466" t="s">
        <v>30</v>
      </c>
      <c r="D512" s="29" t="s">
        <v>83</v>
      </c>
      <c r="E512" s="29" t="s">
        <v>83</v>
      </c>
      <c r="F512" s="29" t="s">
        <v>83</v>
      </c>
      <c r="G512" s="29" t="s">
        <v>83</v>
      </c>
      <c r="H512" s="29" t="s">
        <v>83</v>
      </c>
      <c r="I512" s="29" t="s">
        <v>83</v>
      </c>
    </row>
    <row r="513" spans="1:9" ht="29" x14ac:dyDescent="0.35">
      <c r="A513" s="555" t="s">
        <v>1378</v>
      </c>
      <c r="B513" s="571">
        <v>2021</v>
      </c>
      <c r="C513" s="466" t="s">
        <v>31</v>
      </c>
      <c r="D513" s="29" t="s">
        <v>83</v>
      </c>
      <c r="E513" s="29" t="s">
        <v>83</v>
      </c>
      <c r="F513" s="29" t="s">
        <v>83</v>
      </c>
      <c r="G513" s="29" t="s">
        <v>83</v>
      </c>
      <c r="H513" s="29" t="s">
        <v>83</v>
      </c>
      <c r="I513" s="29" t="s">
        <v>83</v>
      </c>
    </row>
    <row r="514" spans="1:9" ht="29" x14ac:dyDescent="0.35">
      <c r="A514" s="555" t="s">
        <v>1378</v>
      </c>
      <c r="B514" s="571">
        <v>2021</v>
      </c>
      <c r="C514" s="466" t="s">
        <v>32</v>
      </c>
      <c r="D514" s="29" t="s">
        <v>83</v>
      </c>
      <c r="E514" s="29" t="s">
        <v>83</v>
      </c>
      <c r="F514" s="29" t="s">
        <v>83</v>
      </c>
      <c r="G514" s="29" t="s">
        <v>83</v>
      </c>
      <c r="H514" s="29" t="s">
        <v>83</v>
      </c>
      <c r="I514" s="29" t="s">
        <v>83</v>
      </c>
    </row>
    <row r="515" spans="1:9" ht="29" x14ac:dyDescent="0.35">
      <c r="A515" s="555" t="s">
        <v>1378</v>
      </c>
      <c r="B515" s="571">
        <v>2021</v>
      </c>
      <c r="C515" s="585"/>
      <c r="D515" s="581"/>
      <c r="E515" s="581"/>
      <c r="F515" s="581"/>
      <c r="G515" s="581"/>
      <c r="H515" s="581"/>
      <c r="I515" s="581"/>
    </row>
    <row r="516" spans="1:9" ht="14.5" x14ac:dyDescent="0.35">
      <c r="A516" s="1117" t="s">
        <v>1404</v>
      </c>
      <c r="B516" s="571">
        <v>2021</v>
      </c>
      <c r="C516" s="444" t="s">
        <v>27</v>
      </c>
      <c r="D516" s="868" t="s">
        <v>67</v>
      </c>
      <c r="E516" s="584" t="s">
        <v>67</v>
      </c>
      <c r="F516" s="70" t="s">
        <v>67</v>
      </c>
      <c r="G516" s="869" t="s">
        <v>67</v>
      </c>
      <c r="H516" s="870" t="s">
        <v>67</v>
      </c>
      <c r="I516" s="870" t="s">
        <v>67</v>
      </c>
    </row>
    <row r="517" spans="1:9" ht="28" x14ac:dyDescent="0.35">
      <c r="A517" s="1117" t="s">
        <v>1404</v>
      </c>
      <c r="B517" s="571">
        <v>2021</v>
      </c>
      <c r="C517" s="444" t="s">
        <v>28</v>
      </c>
      <c r="D517" s="445" t="s">
        <v>1829</v>
      </c>
      <c r="E517" s="514">
        <v>30</v>
      </c>
      <c r="F517" s="264">
        <v>100</v>
      </c>
      <c r="G517" s="263" t="s">
        <v>1830</v>
      </c>
      <c r="H517" s="871"/>
      <c r="I517" s="871">
        <f>34030*14600</f>
        <v>496838000</v>
      </c>
    </row>
    <row r="518" spans="1:9" ht="28" x14ac:dyDescent="0.35">
      <c r="A518" s="1117" t="s">
        <v>1404</v>
      </c>
      <c r="B518" s="571">
        <v>2021</v>
      </c>
      <c r="C518" s="444"/>
      <c r="D518" s="445" t="s">
        <v>1831</v>
      </c>
      <c r="E518" s="514">
        <v>2</v>
      </c>
      <c r="F518" s="264">
        <v>1368</v>
      </c>
      <c r="G518" s="263" t="s">
        <v>1832</v>
      </c>
      <c r="H518" s="871"/>
      <c r="I518" s="871">
        <f>30137*14600</f>
        <v>440000200</v>
      </c>
    </row>
    <row r="519" spans="1:9" ht="28" x14ac:dyDescent="0.35">
      <c r="A519" s="1117" t="s">
        <v>1404</v>
      </c>
      <c r="B519" s="571">
        <v>2021</v>
      </c>
      <c r="C519" s="444" t="s">
        <v>29</v>
      </c>
      <c r="D519" s="445" t="s">
        <v>1833</v>
      </c>
      <c r="E519" s="514"/>
      <c r="F519" s="314">
        <v>280</v>
      </c>
      <c r="G519" s="263" t="s">
        <v>1834</v>
      </c>
      <c r="H519" s="871"/>
      <c r="I519" s="871">
        <f>28185*14600</f>
        <v>411501000</v>
      </c>
    </row>
    <row r="520" spans="1:9" ht="14.5" x14ac:dyDescent="0.35">
      <c r="A520" s="1117" t="s">
        <v>1404</v>
      </c>
      <c r="B520" s="571">
        <v>2021</v>
      </c>
      <c r="C520" s="444"/>
      <c r="D520" s="445" t="s">
        <v>1835</v>
      </c>
      <c r="E520" s="514"/>
      <c r="F520" s="314">
        <v>12</v>
      </c>
      <c r="G520" s="263" t="s">
        <v>1830</v>
      </c>
      <c r="H520" s="871"/>
      <c r="I520" s="871">
        <f>1027*14600</f>
        <v>14994200</v>
      </c>
    </row>
    <row r="521" spans="1:9" ht="28" x14ac:dyDescent="0.35">
      <c r="A521" s="1117" t="s">
        <v>1404</v>
      </c>
      <c r="B521" s="571">
        <v>2021</v>
      </c>
      <c r="C521" s="450" t="s">
        <v>30</v>
      </c>
      <c r="D521" s="445" t="s">
        <v>1836</v>
      </c>
      <c r="E521" s="514">
        <v>1</v>
      </c>
      <c r="F521" s="314">
        <v>365</v>
      </c>
      <c r="G521" s="263" t="s">
        <v>1830</v>
      </c>
      <c r="H521" s="871"/>
      <c r="I521" s="871">
        <f>30068*14600</f>
        <v>438992800</v>
      </c>
    </row>
    <row r="522" spans="1:9" ht="28" x14ac:dyDescent="0.35">
      <c r="A522" s="1117" t="s">
        <v>1404</v>
      </c>
      <c r="B522" s="571">
        <v>2021</v>
      </c>
      <c r="C522" s="450" t="s">
        <v>31</v>
      </c>
      <c r="D522" s="445"/>
      <c r="E522" s="514"/>
      <c r="F522" s="314"/>
      <c r="G522" s="263"/>
      <c r="H522" s="871"/>
      <c r="I522" s="871"/>
    </row>
    <row r="523" spans="1:9" ht="28" x14ac:dyDescent="0.35">
      <c r="A523" s="1117" t="s">
        <v>1404</v>
      </c>
      <c r="B523" s="571">
        <v>2021</v>
      </c>
      <c r="C523" s="450" t="s">
        <v>32</v>
      </c>
      <c r="D523" s="445" t="s">
        <v>1837</v>
      </c>
      <c r="E523" s="514">
        <v>2</v>
      </c>
      <c r="F523" s="314">
        <v>92</v>
      </c>
      <c r="G523" s="263" t="s">
        <v>1830</v>
      </c>
      <c r="H523" s="871"/>
      <c r="I523" s="871">
        <f>19021*14600</f>
        <v>277706600</v>
      </c>
    </row>
    <row r="524" spans="1:9" ht="14.5" x14ac:dyDescent="0.35">
      <c r="A524" s="1117" t="s">
        <v>1404</v>
      </c>
      <c r="B524" s="571">
        <v>2021</v>
      </c>
      <c r="C524" s="447" t="s">
        <v>257</v>
      </c>
      <c r="D524" s="448"/>
      <c r="E524" s="872">
        <f>SUM(E517:E523)</f>
        <v>35</v>
      </c>
      <c r="F524" s="872">
        <f>SUM(F517:F523)</f>
        <v>2217</v>
      </c>
      <c r="G524" s="873"/>
      <c r="H524" s="874"/>
      <c r="I524" s="874">
        <f>SUM(I517:I523)</f>
        <v>2080032800</v>
      </c>
    </row>
    <row r="525" spans="1:9" ht="14.5" x14ac:dyDescent="0.35">
      <c r="A525" s="1117" t="s">
        <v>1404</v>
      </c>
      <c r="B525" s="571">
        <v>2021</v>
      </c>
      <c r="C525" s="1163" t="s">
        <v>1838</v>
      </c>
      <c r="D525" s="1164"/>
      <c r="E525" s="1164"/>
      <c r="F525" s="1164"/>
      <c r="G525" s="1164"/>
      <c r="H525" s="1164"/>
      <c r="I525" s="1165"/>
    </row>
    <row r="526" spans="1:9" ht="14.5" x14ac:dyDescent="0.35">
      <c r="A526" s="1117" t="s">
        <v>1404</v>
      </c>
      <c r="B526" s="571">
        <v>2021</v>
      </c>
      <c r="C526" s="515"/>
      <c r="D526" s="515"/>
      <c r="E526" s="510"/>
      <c r="F526" s="266"/>
      <c r="G526" s="266"/>
      <c r="H526" s="875"/>
      <c r="I526" s="875"/>
    </row>
    <row r="527" spans="1:9" ht="14.5" x14ac:dyDescent="0.35">
      <c r="A527" s="1117" t="s">
        <v>1411</v>
      </c>
      <c r="B527" s="571">
        <v>2021</v>
      </c>
      <c r="C527" s="444" t="s">
        <v>27</v>
      </c>
      <c r="D527" s="445"/>
      <c r="E527" s="514"/>
      <c r="F527" s="314"/>
      <c r="G527" s="263"/>
      <c r="H527" s="876"/>
      <c r="I527" s="876"/>
    </row>
    <row r="528" spans="1:9" ht="14.5" x14ac:dyDescent="0.35">
      <c r="A528" s="1117" t="s">
        <v>1411</v>
      </c>
      <c r="B528" s="571">
        <v>2021</v>
      </c>
      <c r="C528" s="444" t="s">
        <v>28</v>
      </c>
      <c r="D528" s="445"/>
      <c r="E528" s="514"/>
      <c r="F528" s="314"/>
      <c r="G528" s="263"/>
      <c r="H528" s="876"/>
      <c r="I528" s="876"/>
    </row>
    <row r="529" spans="1:9" ht="42" x14ac:dyDescent="0.35">
      <c r="A529" s="1117" t="s">
        <v>1411</v>
      </c>
      <c r="B529" s="571">
        <v>2021</v>
      </c>
      <c r="C529" s="444" t="s">
        <v>29</v>
      </c>
      <c r="D529" s="50" t="s">
        <v>1839</v>
      </c>
      <c r="E529" s="70" t="s">
        <v>1840</v>
      </c>
      <c r="F529" s="314"/>
      <c r="G529" s="263" t="s">
        <v>1841</v>
      </c>
      <c r="H529" s="877">
        <v>15000040</v>
      </c>
      <c r="I529" s="877"/>
    </row>
    <row r="530" spans="1:9" ht="28" x14ac:dyDescent="0.35">
      <c r="A530" s="1117" t="s">
        <v>1411</v>
      </c>
      <c r="B530" s="571">
        <v>2021</v>
      </c>
      <c r="C530" s="450" t="s">
        <v>30</v>
      </c>
      <c r="D530" s="445"/>
      <c r="E530" s="514"/>
      <c r="F530" s="314"/>
      <c r="G530" s="263"/>
      <c r="H530" s="876"/>
      <c r="I530" s="876"/>
    </row>
    <row r="531" spans="1:9" ht="28" x14ac:dyDescent="0.35">
      <c r="A531" s="1117" t="s">
        <v>1411</v>
      </c>
      <c r="B531" s="571">
        <v>2021</v>
      </c>
      <c r="C531" s="450" t="s">
        <v>31</v>
      </c>
      <c r="D531" s="445"/>
      <c r="E531" s="514"/>
      <c r="F531" s="314"/>
      <c r="G531" s="263"/>
      <c r="H531" s="876"/>
      <c r="I531" s="876"/>
    </row>
    <row r="532" spans="1:9" ht="14.5" x14ac:dyDescent="0.35">
      <c r="A532" s="1117" t="s">
        <v>1411</v>
      </c>
      <c r="B532" s="571">
        <v>2021</v>
      </c>
      <c r="C532" s="450" t="s">
        <v>32</v>
      </c>
      <c r="D532" s="445"/>
      <c r="E532" s="514"/>
      <c r="F532" s="314"/>
      <c r="G532" s="263"/>
      <c r="H532" s="876"/>
      <c r="I532" s="876"/>
    </row>
    <row r="533" spans="1:9" ht="14.5" x14ac:dyDescent="0.35">
      <c r="A533" s="1117" t="s">
        <v>1411</v>
      </c>
      <c r="B533" s="571">
        <v>2021</v>
      </c>
      <c r="C533" s="447" t="s">
        <v>257</v>
      </c>
      <c r="D533" s="448"/>
      <c r="E533" s="57"/>
      <c r="F533" s="89"/>
      <c r="G533" s="265"/>
      <c r="H533" s="878">
        <f>SUM(H527:H532)</f>
        <v>15000040</v>
      </c>
      <c r="I533" s="879"/>
    </row>
    <row r="534" spans="1:9" ht="14.5" x14ac:dyDescent="0.35">
      <c r="A534" s="1117" t="s">
        <v>1411</v>
      </c>
      <c r="B534" s="571">
        <v>2021</v>
      </c>
      <c r="C534" s="1163" t="s">
        <v>1838</v>
      </c>
      <c r="D534" s="1164"/>
      <c r="E534" s="1164"/>
      <c r="F534" s="1164"/>
      <c r="G534" s="1164"/>
      <c r="H534" s="1164"/>
      <c r="I534" s="1165"/>
    </row>
    <row r="535" spans="1:9" ht="14.5" x14ac:dyDescent="0.35">
      <c r="A535" s="1117" t="s">
        <v>1411</v>
      </c>
      <c r="B535" s="571">
        <v>2021</v>
      </c>
      <c r="C535" s="880"/>
      <c r="D535" s="515"/>
      <c r="E535" s="510"/>
      <c r="F535" s="266"/>
      <c r="G535" s="266"/>
      <c r="H535" s="875"/>
      <c r="I535" s="875"/>
    </row>
    <row r="536" spans="1:9" ht="14.5" x14ac:dyDescent="0.35">
      <c r="A536" s="1117" t="s">
        <v>1418</v>
      </c>
      <c r="B536" s="571">
        <v>2021</v>
      </c>
      <c r="C536" s="444" t="s">
        <v>27</v>
      </c>
      <c r="D536" s="445"/>
      <c r="E536" s="514"/>
      <c r="F536" s="314"/>
      <c r="G536" s="263"/>
      <c r="H536" s="881"/>
      <c r="I536" s="881"/>
    </row>
    <row r="537" spans="1:9" ht="112" x14ac:dyDescent="0.35">
      <c r="A537" s="1117" t="s">
        <v>1418</v>
      </c>
      <c r="B537" s="571">
        <v>2021</v>
      </c>
      <c r="C537" s="444" t="s">
        <v>28</v>
      </c>
      <c r="D537" s="445" t="s">
        <v>1842</v>
      </c>
      <c r="E537" s="514"/>
      <c r="F537" s="314" t="s">
        <v>1843</v>
      </c>
      <c r="G537" s="263" t="s">
        <v>1844</v>
      </c>
      <c r="H537" s="881"/>
      <c r="I537" s="882">
        <f>8763099325+1502273100</f>
        <v>10265372425</v>
      </c>
    </row>
    <row r="538" spans="1:9" ht="112" x14ac:dyDescent="0.35">
      <c r="A538" s="1117" t="s">
        <v>1418</v>
      </c>
      <c r="B538" s="571">
        <v>2021</v>
      </c>
      <c r="C538" s="444" t="s">
        <v>29</v>
      </c>
      <c r="D538" s="445" t="s">
        <v>1845</v>
      </c>
      <c r="E538" s="514"/>
      <c r="F538" s="314" t="s">
        <v>1843</v>
      </c>
      <c r="G538" s="263" t="s">
        <v>1844</v>
      </c>
      <c r="H538" s="881"/>
      <c r="I538" s="882">
        <f>887948352</f>
        <v>887948352</v>
      </c>
    </row>
    <row r="539" spans="1:9" ht="112" x14ac:dyDescent="0.35">
      <c r="A539" s="1117" t="s">
        <v>1418</v>
      </c>
      <c r="B539" s="571">
        <v>2021</v>
      </c>
      <c r="C539" s="450" t="s">
        <v>30</v>
      </c>
      <c r="D539" s="445" t="s">
        <v>1846</v>
      </c>
      <c r="E539" s="514"/>
      <c r="F539" s="314" t="s">
        <v>1843</v>
      </c>
      <c r="G539" s="263" t="s">
        <v>1844</v>
      </c>
      <c r="H539" s="881"/>
      <c r="I539" s="882">
        <f>2689321458+395315900+3191959112</f>
        <v>6276596470</v>
      </c>
    </row>
    <row r="540" spans="1:9" ht="112" x14ac:dyDescent="0.35">
      <c r="A540" s="1117" t="s">
        <v>1418</v>
      </c>
      <c r="B540" s="571">
        <v>2021</v>
      </c>
      <c r="C540" s="450" t="s">
        <v>31</v>
      </c>
      <c r="D540" s="445" t="s">
        <v>1847</v>
      </c>
      <c r="E540" s="514"/>
      <c r="F540" s="314" t="s">
        <v>1843</v>
      </c>
      <c r="G540" s="263" t="s">
        <v>1844</v>
      </c>
      <c r="H540" s="881"/>
      <c r="I540" s="882">
        <f>3100293622+3379281183+324503450</f>
        <v>6804078255</v>
      </c>
    </row>
    <row r="541" spans="1:9" ht="112" x14ac:dyDescent="0.35">
      <c r="A541" s="1117" t="s">
        <v>1418</v>
      </c>
      <c r="B541" s="571">
        <v>2021</v>
      </c>
      <c r="C541" s="450" t="s">
        <v>32</v>
      </c>
      <c r="D541" s="445" t="s">
        <v>1848</v>
      </c>
      <c r="E541" s="514"/>
      <c r="F541" s="314" t="s">
        <v>1843</v>
      </c>
      <c r="G541" s="263" t="s">
        <v>1844</v>
      </c>
      <c r="H541" s="881"/>
      <c r="I541" s="882">
        <f>2509791888+421130210</f>
        <v>2930922098</v>
      </c>
    </row>
    <row r="542" spans="1:9" ht="14.5" x14ac:dyDescent="0.35">
      <c r="A542" s="1117" t="s">
        <v>1418</v>
      </c>
      <c r="B542" s="571">
        <v>2021</v>
      </c>
      <c r="C542" s="880"/>
      <c r="D542" s="515"/>
      <c r="E542" s="883"/>
      <c r="F542" s="266"/>
      <c r="G542" s="266"/>
      <c r="H542" s="884"/>
      <c r="I542" s="875"/>
    </row>
    <row r="543" spans="1:9" ht="14.5" x14ac:dyDescent="0.35">
      <c r="A543" s="1117" t="s">
        <v>1427</v>
      </c>
      <c r="B543" s="571">
        <v>2021</v>
      </c>
      <c r="C543" s="444" t="s">
        <v>27</v>
      </c>
      <c r="D543" s="445"/>
      <c r="E543" s="514"/>
      <c r="F543" s="314"/>
      <c r="G543" s="263"/>
      <c r="H543" s="881"/>
      <c r="I543" s="881"/>
    </row>
    <row r="544" spans="1:9" ht="126" x14ac:dyDescent="0.35">
      <c r="A544" s="1118"/>
      <c r="B544" s="571">
        <v>2021</v>
      </c>
      <c r="C544" s="444" t="s">
        <v>28</v>
      </c>
      <c r="D544" s="445" t="s">
        <v>1849</v>
      </c>
      <c r="E544" s="69" t="s">
        <v>1850</v>
      </c>
      <c r="F544" s="314">
        <v>50</v>
      </c>
      <c r="G544" s="263" t="s">
        <v>1851</v>
      </c>
      <c r="H544" s="885">
        <v>81944000</v>
      </c>
      <c r="I544" s="881"/>
    </row>
    <row r="545" spans="1:9" ht="140" x14ac:dyDescent="0.35">
      <c r="A545" s="1118"/>
      <c r="B545" s="571">
        <v>2021</v>
      </c>
      <c r="C545" s="444"/>
      <c r="D545" s="445" t="s">
        <v>1852</v>
      </c>
      <c r="E545" s="51" t="s">
        <v>1853</v>
      </c>
      <c r="F545" s="266">
        <v>75</v>
      </c>
      <c r="G545" s="886" t="s">
        <v>1854</v>
      </c>
      <c r="H545" s="885">
        <v>815841349</v>
      </c>
      <c r="I545" s="881"/>
    </row>
    <row r="546" spans="1:9" ht="28" x14ac:dyDescent="0.35">
      <c r="A546" s="1118"/>
      <c r="B546" s="571">
        <v>2021</v>
      </c>
      <c r="C546" s="444"/>
      <c r="D546" s="445" t="s">
        <v>1855</v>
      </c>
      <c r="E546" s="69" t="s">
        <v>1856</v>
      </c>
      <c r="F546" s="314">
        <v>34</v>
      </c>
      <c r="G546" s="263" t="s">
        <v>1857</v>
      </c>
      <c r="H546" s="885">
        <v>303724635</v>
      </c>
      <c r="I546" s="881"/>
    </row>
    <row r="547" spans="1:9" ht="70" x14ac:dyDescent="0.35">
      <c r="A547" s="1118"/>
      <c r="B547" s="571">
        <v>2021</v>
      </c>
      <c r="C547" s="444" t="s">
        <v>29</v>
      </c>
      <c r="D547" s="445" t="s">
        <v>1858</v>
      </c>
      <c r="E547" s="51" t="s">
        <v>1859</v>
      </c>
      <c r="F547" s="887">
        <f>1000+150</f>
        <v>1150</v>
      </c>
      <c r="G547" s="263" t="s">
        <v>1860</v>
      </c>
      <c r="H547" s="885">
        <v>67998284</v>
      </c>
      <c r="I547" s="881"/>
    </row>
    <row r="548" spans="1:9" ht="140" x14ac:dyDescent="0.35">
      <c r="A548" s="1118"/>
      <c r="B548" s="571">
        <v>2021</v>
      </c>
      <c r="C548" s="444"/>
      <c r="D548" s="445" t="s">
        <v>1861</v>
      </c>
      <c r="E548" s="51" t="s">
        <v>1859</v>
      </c>
      <c r="F548" s="887">
        <f>1282+368+512+40</f>
        <v>2202</v>
      </c>
      <c r="G548" s="263" t="s">
        <v>1862</v>
      </c>
      <c r="H548" s="885">
        <v>350600000</v>
      </c>
      <c r="I548" s="881"/>
    </row>
    <row r="549" spans="1:9" ht="112" x14ac:dyDescent="0.35">
      <c r="A549" s="1118"/>
      <c r="B549" s="571">
        <v>2021</v>
      </c>
      <c r="C549" s="450" t="s">
        <v>30</v>
      </c>
      <c r="D549" s="445" t="s">
        <v>1863</v>
      </c>
      <c r="E549" s="69" t="s">
        <v>1864</v>
      </c>
      <c r="F549" s="314">
        <v>220</v>
      </c>
      <c r="G549" s="263" t="s">
        <v>1865</v>
      </c>
      <c r="H549" s="885">
        <v>68937625</v>
      </c>
      <c r="I549" s="881"/>
    </row>
    <row r="550" spans="1:9" ht="42" x14ac:dyDescent="0.35">
      <c r="A550" s="1118"/>
      <c r="B550" s="571">
        <v>2021</v>
      </c>
      <c r="C550" s="450" t="s">
        <v>31</v>
      </c>
      <c r="D550" s="445" t="s">
        <v>1866</v>
      </c>
      <c r="E550" s="69" t="s">
        <v>1867</v>
      </c>
      <c r="F550" s="314">
        <v>100</v>
      </c>
      <c r="G550" s="263" t="s">
        <v>1868</v>
      </c>
      <c r="H550" s="885">
        <v>41905000</v>
      </c>
      <c r="I550" s="881"/>
    </row>
    <row r="551" spans="1:9" ht="56" x14ac:dyDescent="0.35">
      <c r="A551" s="1118"/>
      <c r="B551" s="571">
        <v>2021</v>
      </c>
      <c r="C551" s="450" t="s">
        <v>32</v>
      </c>
      <c r="D551" s="445" t="s">
        <v>1869</v>
      </c>
      <c r="E551" s="69" t="s">
        <v>1870</v>
      </c>
      <c r="F551" s="314">
        <v>100</v>
      </c>
      <c r="G551" s="263" t="s">
        <v>1871</v>
      </c>
      <c r="H551" s="885">
        <v>440000000</v>
      </c>
      <c r="I551" s="881"/>
    </row>
    <row r="552" spans="1:9" ht="56" x14ac:dyDescent="0.35">
      <c r="A552" s="1118"/>
      <c r="B552" s="571">
        <v>2021</v>
      </c>
      <c r="C552" s="450"/>
      <c r="D552" s="446" t="s">
        <v>1872</v>
      </c>
      <c r="E552" s="69" t="s">
        <v>1873</v>
      </c>
      <c r="F552" s="314">
        <f>310+14+7</f>
        <v>331</v>
      </c>
      <c r="G552" s="263" t="s">
        <v>1874</v>
      </c>
      <c r="H552" s="885">
        <v>190780600</v>
      </c>
      <c r="I552" s="881"/>
    </row>
    <row r="553" spans="1:9" ht="42" x14ac:dyDescent="0.35">
      <c r="A553" s="1118"/>
      <c r="B553" s="571">
        <v>2021</v>
      </c>
      <c r="C553" s="450"/>
      <c r="D553" s="446" t="s">
        <v>1875</v>
      </c>
      <c r="E553" s="69" t="s">
        <v>1876</v>
      </c>
      <c r="F553" s="314">
        <v>75</v>
      </c>
      <c r="G553" s="263" t="s">
        <v>1877</v>
      </c>
      <c r="H553" s="885">
        <v>129612600</v>
      </c>
      <c r="I553" s="881"/>
    </row>
    <row r="554" spans="1:9" ht="43.5" x14ac:dyDescent="0.35">
      <c r="A554" s="1118"/>
      <c r="B554" s="571">
        <v>2021</v>
      </c>
      <c r="C554" s="450"/>
      <c r="D554" s="446" t="s">
        <v>1878</v>
      </c>
      <c r="E554" s="51" t="s">
        <v>1879</v>
      </c>
      <c r="F554" s="314">
        <f>5+5+300</f>
        <v>310</v>
      </c>
      <c r="G554" s="263" t="s">
        <v>1880</v>
      </c>
      <c r="H554" s="885">
        <v>146000000</v>
      </c>
      <c r="I554" s="881"/>
    </row>
    <row r="555" spans="1:9" ht="28" x14ac:dyDescent="0.35">
      <c r="A555" s="1118"/>
      <c r="B555" s="571">
        <v>2021</v>
      </c>
      <c r="C555" s="450"/>
      <c r="D555" s="446" t="s">
        <v>1881</v>
      </c>
      <c r="E555" s="51" t="s">
        <v>1882</v>
      </c>
      <c r="F555" s="314">
        <v>12</v>
      </c>
      <c r="G555" s="263" t="s">
        <v>1880</v>
      </c>
      <c r="H555" s="885">
        <v>1814200</v>
      </c>
      <c r="I555" s="881"/>
    </row>
    <row r="556" spans="1:9" ht="42" x14ac:dyDescent="0.35">
      <c r="A556" s="1118"/>
      <c r="B556" s="571">
        <v>2021</v>
      </c>
      <c r="C556" s="450"/>
      <c r="D556" s="446" t="s">
        <v>1883</v>
      </c>
      <c r="E556" s="69" t="s">
        <v>1884</v>
      </c>
      <c r="F556" s="314">
        <v>28</v>
      </c>
      <c r="G556" s="263" t="s">
        <v>1885</v>
      </c>
      <c r="H556" s="885">
        <v>27200000</v>
      </c>
      <c r="I556" s="881"/>
    </row>
    <row r="557" spans="1:9" ht="56" x14ac:dyDescent="0.35">
      <c r="A557" s="1118"/>
      <c r="B557" s="571">
        <v>2021</v>
      </c>
      <c r="C557" s="450"/>
      <c r="D557" s="446" t="s">
        <v>1886</v>
      </c>
      <c r="E557" s="51" t="s">
        <v>1887</v>
      </c>
      <c r="F557" s="314">
        <v>15</v>
      </c>
      <c r="G557" s="263" t="s">
        <v>1888</v>
      </c>
      <c r="H557" s="885">
        <v>229880200</v>
      </c>
      <c r="I557" s="881"/>
    </row>
    <row r="558" spans="1:9" ht="70" x14ac:dyDescent="0.35">
      <c r="A558" s="1118"/>
      <c r="B558" s="571">
        <v>2021</v>
      </c>
      <c r="C558" s="450"/>
      <c r="D558" s="446" t="s">
        <v>1889</v>
      </c>
      <c r="E558" s="263" t="s">
        <v>1890</v>
      </c>
      <c r="F558" s="314">
        <v>100</v>
      </c>
      <c r="G558" s="263" t="s">
        <v>1880</v>
      </c>
      <c r="H558" s="885">
        <v>351500000</v>
      </c>
      <c r="I558" s="881"/>
    </row>
    <row r="559" spans="1:9" ht="14.5" x14ac:dyDescent="0.35">
      <c r="A559" s="1119"/>
      <c r="B559" s="571">
        <v>2021</v>
      </c>
      <c r="C559" s="447" t="s">
        <v>257</v>
      </c>
      <c r="D559" s="448"/>
      <c r="E559" s="57"/>
      <c r="F559" s="89"/>
      <c r="G559" s="265"/>
      <c r="H559" s="888">
        <f>SUM(H544:H558)</f>
        <v>3247738493</v>
      </c>
      <c r="I559" s="879"/>
    </row>
    <row r="560" spans="1:9" ht="14.5" x14ac:dyDescent="0.35">
      <c r="A560" s="88"/>
      <c r="B560" s="571">
        <v>2021</v>
      </c>
      <c r="C560" s="78"/>
      <c r="D560" s="515"/>
      <c r="E560" s="883"/>
      <c r="F560" s="266"/>
      <c r="G560" s="266"/>
      <c r="H560" s="884"/>
      <c r="I560" s="875"/>
    </row>
    <row r="561" spans="1:9" ht="14.5" x14ac:dyDescent="0.35">
      <c r="A561" s="1117" t="s">
        <v>1434</v>
      </c>
      <c r="B561" s="571">
        <v>2021</v>
      </c>
      <c r="C561" s="444" t="s">
        <v>27</v>
      </c>
      <c r="D561" s="445"/>
      <c r="E561" s="514"/>
      <c r="F561" s="314"/>
      <c r="G561" s="263"/>
      <c r="H561" s="881"/>
      <c r="I561" s="881"/>
    </row>
    <row r="562" spans="1:9" ht="210" x14ac:dyDescent="0.35">
      <c r="A562" s="1117" t="s">
        <v>1434</v>
      </c>
      <c r="B562" s="571">
        <v>2021</v>
      </c>
      <c r="C562" s="444" t="s">
        <v>28</v>
      </c>
      <c r="D562" s="50" t="s">
        <v>1891</v>
      </c>
      <c r="E562" s="514"/>
      <c r="F562" s="550">
        <v>2186</v>
      </c>
      <c r="G562" s="263" t="s">
        <v>1892</v>
      </c>
      <c r="H562" s="881"/>
      <c r="I562" s="889">
        <v>2902662213</v>
      </c>
    </row>
    <row r="563" spans="1:9" ht="140" x14ac:dyDescent="0.35">
      <c r="A563" s="1117" t="s">
        <v>1434</v>
      </c>
      <c r="B563" s="571">
        <v>2021</v>
      </c>
      <c r="C563" s="444" t="s">
        <v>29</v>
      </c>
      <c r="D563" s="445" t="s">
        <v>1893</v>
      </c>
      <c r="E563" s="514"/>
      <c r="F563" s="550">
        <v>10576</v>
      </c>
      <c r="G563" s="263" t="s">
        <v>1894</v>
      </c>
      <c r="H563" s="881"/>
      <c r="I563" s="889">
        <v>1582705375</v>
      </c>
    </row>
    <row r="564" spans="1:9" ht="210" x14ac:dyDescent="0.35">
      <c r="A564" s="1117" t="s">
        <v>1434</v>
      </c>
      <c r="B564" s="571">
        <v>2021</v>
      </c>
      <c r="C564" s="450" t="s">
        <v>30</v>
      </c>
      <c r="D564" s="50" t="s">
        <v>1895</v>
      </c>
      <c r="E564" s="514"/>
      <c r="F564" s="550">
        <v>865</v>
      </c>
      <c r="G564" s="263" t="s">
        <v>1892</v>
      </c>
      <c r="H564" s="881"/>
      <c r="I564" s="889">
        <v>1901775600</v>
      </c>
    </row>
    <row r="565" spans="1:9" ht="182" x14ac:dyDescent="0.35">
      <c r="A565" s="1117" t="s">
        <v>1434</v>
      </c>
      <c r="B565" s="571">
        <v>2021</v>
      </c>
      <c r="C565" s="450" t="s">
        <v>31</v>
      </c>
      <c r="D565" s="50" t="s">
        <v>1896</v>
      </c>
      <c r="E565" s="514"/>
      <c r="F565" s="550">
        <v>3134</v>
      </c>
      <c r="G565" s="263" t="s">
        <v>1897</v>
      </c>
      <c r="H565" s="881"/>
      <c r="I565" s="889">
        <v>1580904000</v>
      </c>
    </row>
    <row r="566" spans="1:9" ht="154" x14ac:dyDescent="0.35">
      <c r="A566" s="1117" t="s">
        <v>1434</v>
      </c>
      <c r="B566" s="571">
        <v>2021</v>
      </c>
      <c r="C566" s="450" t="s">
        <v>32</v>
      </c>
      <c r="D566" s="50" t="s">
        <v>1898</v>
      </c>
      <c r="E566" s="514"/>
      <c r="F566" s="550">
        <v>3838</v>
      </c>
      <c r="G566" s="263" t="s">
        <v>1899</v>
      </c>
      <c r="H566" s="881"/>
      <c r="I566" s="889">
        <v>2249438300</v>
      </c>
    </row>
    <row r="567" spans="1:9" ht="182" x14ac:dyDescent="0.35">
      <c r="A567" s="1117" t="s">
        <v>1434</v>
      </c>
      <c r="B567" s="571">
        <v>2021</v>
      </c>
      <c r="C567" s="450" t="s">
        <v>1900</v>
      </c>
      <c r="D567" s="50" t="s">
        <v>1901</v>
      </c>
      <c r="E567" s="514"/>
      <c r="F567" s="550">
        <v>13942</v>
      </c>
      <c r="G567" s="263" t="s">
        <v>1897</v>
      </c>
      <c r="H567" s="881"/>
      <c r="I567" s="889">
        <v>1311419961</v>
      </c>
    </row>
    <row r="568" spans="1:9" ht="14.5" x14ac:dyDescent="0.35">
      <c r="A568" s="1117" t="s">
        <v>1434</v>
      </c>
      <c r="B568" s="571">
        <v>2021</v>
      </c>
      <c r="C568" s="447" t="s">
        <v>257</v>
      </c>
      <c r="D568" s="448"/>
      <c r="E568" s="57"/>
      <c r="F568" s="890">
        <v>34541</v>
      </c>
      <c r="G568" s="265"/>
      <c r="H568" s="891"/>
      <c r="I568" s="892">
        <v>11528905449</v>
      </c>
    </row>
    <row r="569" spans="1:9" ht="14.5" x14ac:dyDescent="0.35">
      <c r="A569" s="1117" t="s">
        <v>1434</v>
      </c>
      <c r="B569" s="571">
        <v>2021</v>
      </c>
      <c r="C569" s="515"/>
      <c r="D569" s="893"/>
      <c r="E569" s="266"/>
      <c r="F569" s="894"/>
      <c r="G569" s="894"/>
      <c r="H569" s="895"/>
      <c r="I569" s="896"/>
    </row>
    <row r="570" spans="1:9" ht="28" x14ac:dyDescent="0.35">
      <c r="A570" s="1117" t="s">
        <v>1439</v>
      </c>
      <c r="B570" s="571">
        <v>2021</v>
      </c>
      <c r="C570" s="444" t="s">
        <v>27</v>
      </c>
      <c r="D570" s="445" t="s">
        <v>1902</v>
      </c>
      <c r="E570" s="514">
        <v>1</v>
      </c>
      <c r="F570" s="314">
        <v>15</v>
      </c>
      <c r="G570" s="263" t="s">
        <v>1903</v>
      </c>
      <c r="H570" s="885">
        <v>317560048</v>
      </c>
      <c r="I570" s="881"/>
    </row>
    <row r="571" spans="1:9" ht="168" x14ac:dyDescent="0.35">
      <c r="A571" s="1117" t="s">
        <v>1439</v>
      </c>
      <c r="B571" s="571">
        <v>2021</v>
      </c>
      <c r="C571" s="444" t="s">
        <v>28</v>
      </c>
      <c r="D571" s="445" t="s">
        <v>1904</v>
      </c>
      <c r="E571" s="69" t="s">
        <v>1905</v>
      </c>
      <c r="F571" s="314">
        <v>200</v>
      </c>
      <c r="G571" s="263" t="s">
        <v>1906</v>
      </c>
      <c r="H571" s="885">
        <v>645000000</v>
      </c>
      <c r="I571" s="881"/>
    </row>
    <row r="572" spans="1:9" ht="238" x14ac:dyDescent="0.35">
      <c r="A572" s="1117" t="s">
        <v>1439</v>
      </c>
      <c r="B572" s="571">
        <v>2021</v>
      </c>
      <c r="C572" s="444"/>
      <c r="D572" s="445" t="s">
        <v>1907</v>
      </c>
      <c r="E572" s="897" t="s">
        <v>1908</v>
      </c>
      <c r="F572" s="314">
        <v>511</v>
      </c>
      <c r="G572" s="263" t="s">
        <v>1909</v>
      </c>
      <c r="H572" s="885">
        <v>1631560000</v>
      </c>
      <c r="I572" s="881"/>
    </row>
    <row r="573" spans="1:9" ht="154" x14ac:dyDescent="0.35">
      <c r="A573" s="1117" t="s">
        <v>1439</v>
      </c>
      <c r="B573" s="571">
        <v>2021</v>
      </c>
      <c r="C573" s="444" t="s">
        <v>29</v>
      </c>
      <c r="D573" s="445" t="s">
        <v>367</v>
      </c>
      <c r="E573" s="51" t="s">
        <v>1910</v>
      </c>
      <c r="F573" s="314">
        <v>530854</v>
      </c>
      <c r="G573" s="263" t="s">
        <v>1911</v>
      </c>
      <c r="H573" s="885">
        <v>268555350</v>
      </c>
      <c r="I573" s="881"/>
    </row>
    <row r="574" spans="1:9" ht="28" x14ac:dyDescent="0.35">
      <c r="A574" s="1117" t="s">
        <v>1439</v>
      </c>
      <c r="B574" s="571">
        <v>2021</v>
      </c>
      <c r="C574" s="450" t="s">
        <v>30</v>
      </c>
      <c r="D574" s="445" t="s">
        <v>1912</v>
      </c>
      <c r="E574" s="514">
        <v>1</v>
      </c>
      <c r="F574" s="314">
        <v>200000</v>
      </c>
      <c r="G574" s="263" t="s">
        <v>1913</v>
      </c>
      <c r="H574" s="885">
        <v>70000000</v>
      </c>
      <c r="I574" s="881"/>
    </row>
    <row r="575" spans="1:9" ht="14.5" x14ac:dyDescent="0.35">
      <c r="A575" s="1117" t="s">
        <v>1439</v>
      </c>
      <c r="B575" s="571">
        <v>2021</v>
      </c>
      <c r="C575" s="450"/>
      <c r="D575" s="445" t="s">
        <v>1914</v>
      </c>
      <c r="E575" s="514">
        <v>3</v>
      </c>
      <c r="F575" s="314">
        <v>1965</v>
      </c>
      <c r="G575" s="263" t="s">
        <v>1915</v>
      </c>
      <c r="H575" s="885">
        <v>190000000</v>
      </c>
      <c r="I575" s="881"/>
    </row>
    <row r="576" spans="1:9" ht="14.5" x14ac:dyDescent="0.35">
      <c r="A576" s="1117" t="s">
        <v>1439</v>
      </c>
      <c r="B576" s="571">
        <v>2021</v>
      </c>
      <c r="C576" s="450"/>
      <c r="D576" s="445" t="s">
        <v>1916</v>
      </c>
      <c r="E576" s="514">
        <v>1</v>
      </c>
      <c r="F576" s="314">
        <v>35</v>
      </c>
      <c r="G576" s="263" t="s">
        <v>1913</v>
      </c>
      <c r="H576" s="885">
        <v>201560008</v>
      </c>
      <c r="I576" s="881"/>
    </row>
    <row r="577" spans="1:9" ht="126" x14ac:dyDescent="0.35">
      <c r="A577" s="1117" t="s">
        <v>1439</v>
      </c>
      <c r="B577" s="571">
        <v>2021</v>
      </c>
      <c r="C577" s="450"/>
      <c r="D577" s="445" t="s">
        <v>1917</v>
      </c>
      <c r="E577" s="514">
        <v>9</v>
      </c>
      <c r="F577" s="314">
        <v>10369</v>
      </c>
      <c r="G577" s="263" t="s">
        <v>1918</v>
      </c>
      <c r="H577" s="885">
        <v>348000000</v>
      </c>
      <c r="I577" s="881"/>
    </row>
    <row r="578" spans="1:9" ht="28" x14ac:dyDescent="0.35">
      <c r="A578" s="1117" t="s">
        <v>1439</v>
      </c>
      <c r="B578" s="571">
        <v>2021</v>
      </c>
      <c r="C578" s="450" t="s">
        <v>31</v>
      </c>
      <c r="D578" s="445" t="s">
        <v>1919</v>
      </c>
      <c r="E578" s="514">
        <v>1</v>
      </c>
      <c r="F578" s="314">
        <v>356</v>
      </c>
      <c r="G578" s="263" t="s">
        <v>1920</v>
      </c>
      <c r="H578" s="885">
        <v>54669992</v>
      </c>
      <c r="I578" s="881"/>
    </row>
    <row r="579" spans="1:9" ht="28" x14ac:dyDescent="0.35">
      <c r="A579" s="1117" t="s">
        <v>1439</v>
      </c>
      <c r="B579" s="571">
        <v>2021</v>
      </c>
      <c r="C579" s="450" t="s">
        <v>32</v>
      </c>
      <c r="D579" s="445" t="s">
        <v>1921</v>
      </c>
      <c r="E579" s="514">
        <v>1</v>
      </c>
      <c r="F579" s="314">
        <v>86</v>
      </c>
      <c r="G579" s="263" t="s">
        <v>1922</v>
      </c>
      <c r="H579" s="885">
        <v>167560048</v>
      </c>
      <c r="I579" s="881"/>
    </row>
    <row r="580" spans="1:9" ht="210" x14ac:dyDescent="0.35">
      <c r="A580" s="1117" t="s">
        <v>1439</v>
      </c>
      <c r="B580" s="571">
        <v>2021</v>
      </c>
      <c r="C580" s="450"/>
      <c r="D580" s="446" t="s">
        <v>1923</v>
      </c>
      <c r="E580" s="514">
        <v>7</v>
      </c>
      <c r="F580" s="314">
        <v>69077</v>
      </c>
      <c r="G580" s="263" t="s">
        <v>1924</v>
      </c>
      <c r="H580" s="885">
        <v>684000000</v>
      </c>
      <c r="I580" s="881"/>
    </row>
    <row r="581" spans="1:9" ht="14.5" x14ac:dyDescent="0.35">
      <c r="A581" s="1117" t="s">
        <v>1439</v>
      </c>
      <c r="B581" s="571">
        <v>2021</v>
      </c>
      <c r="C581" s="447" t="s">
        <v>257</v>
      </c>
      <c r="D581" s="448"/>
      <c r="E581" s="57"/>
      <c r="F581" s="89"/>
      <c r="G581" s="265"/>
      <c r="H581" s="888">
        <f>SUM(H570:H580)</f>
        <v>4578465446</v>
      </c>
      <c r="I581" s="879"/>
    </row>
    <row r="582" spans="1:9" ht="14.5" x14ac:dyDescent="0.35">
      <c r="A582" s="1117" t="s">
        <v>1439</v>
      </c>
      <c r="B582" s="571">
        <v>2021</v>
      </c>
      <c r="C582" s="86"/>
      <c r="D582" s="515"/>
      <c r="E582" s="266"/>
      <c r="F582" s="266"/>
      <c r="G582" s="266"/>
      <c r="H582" s="898"/>
      <c r="I582" s="899"/>
    </row>
    <row r="583" spans="1:9" ht="14.5" x14ac:dyDescent="0.35">
      <c r="A583" s="1117" t="s">
        <v>1442</v>
      </c>
      <c r="B583" s="571">
        <v>2021</v>
      </c>
      <c r="C583" s="444" t="s">
        <v>27</v>
      </c>
      <c r="D583" s="445"/>
      <c r="E583" s="514"/>
      <c r="F583" s="314"/>
      <c r="G583" s="263"/>
      <c r="H583" s="900"/>
      <c r="I583" s="900"/>
    </row>
    <row r="584" spans="1:9" ht="14.5" x14ac:dyDescent="0.35">
      <c r="A584" s="1118"/>
      <c r="B584" s="571">
        <v>2021</v>
      </c>
      <c r="C584" s="444" t="s">
        <v>28</v>
      </c>
      <c r="D584" s="445"/>
      <c r="E584" s="514"/>
      <c r="F584" s="314"/>
      <c r="G584" s="263"/>
      <c r="H584" s="900"/>
      <c r="I584" s="900"/>
    </row>
    <row r="585" spans="1:9" ht="42" x14ac:dyDescent="0.35">
      <c r="A585" s="1118"/>
      <c r="B585" s="571">
        <v>2021</v>
      </c>
      <c r="C585" s="444" t="s">
        <v>29</v>
      </c>
      <c r="D585" s="445" t="s">
        <v>1925</v>
      </c>
      <c r="E585" s="514" t="s">
        <v>1926</v>
      </c>
      <c r="F585" s="314" t="s">
        <v>1927</v>
      </c>
      <c r="G585" s="263" t="s">
        <v>1928</v>
      </c>
      <c r="H585" s="900" t="s">
        <v>67</v>
      </c>
      <c r="I585" s="900">
        <v>32000000</v>
      </c>
    </row>
    <row r="586" spans="1:9" ht="28" x14ac:dyDescent="0.35">
      <c r="A586" s="1118"/>
      <c r="B586" s="571">
        <v>2021</v>
      </c>
      <c r="C586" s="450" t="s">
        <v>30</v>
      </c>
      <c r="D586" s="445"/>
      <c r="E586" s="514"/>
      <c r="F586" s="314"/>
      <c r="G586" s="263"/>
      <c r="H586" s="900"/>
      <c r="I586" s="900"/>
    </row>
    <row r="587" spans="1:9" ht="28" x14ac:dyDescent="0.35">
      <c r="A587" s="1118"/>
      <c r="B587" s="571">
        <v>2021</v>
      </c>
      <c r="C587" s="450" t="s">
        <v>31</v>
      </c>
      <c r="D587" s="445" t="s">
        <v>1929</v>
      </c>
      <c r="E587" s="514" t="s">
        <v>1930</v>
      </c>
      <c r="F587" s="314" t="s">
        <v>1931</v>
      </c>
      <c r="G587" s="263" t="s">
        <v>1932</v>
      </c>
      <c r="H587" s="900" t="s">
        <v>67</v>
      </c>
      <c r="I587" s="900">
        <v>5000000</v>
      </c>
    </row>
    <row r="588" spans="1:9" ht="14.5" x14ac:dyDescent="0.35">
      <c r="A588" s="1118"/>
      <c r="B588" s="571">
        <v>2021</v>
      </c>
      <c r="C588" s="450" t="s">
        <v>32</v>
      </c>
      <c r="D588" s="445"/>
      <c r="E588" s="514"/>
      <c r="F588" s="314"/>
      <c r="G588" s="263"/>
      <c r="H588" s="900"/>
      <c r="I588" s="900"/>
    </row>
    <row r="589" spans="1:9" ht="14.5" x14ac:dyDescent="0.35">
      <c r="A589" s="1118"/>
      <c r="B589" s="571">
        <v>2021</v>
      </c>
      <c r="C589" s="447" t="s">
        <v>257</v>
      </c>
      <c r="D589" s="448"/>
      <c r="E589" s="57"/>
      <c r="F589" s="89"/>
      <c r="G589" s="265"/>
      <c r="H589" s="901"/>
      <c r="I589" s="901">
        <f>SUM(I583:I588)</f>
        <v>37000000</v>
      </c>
    </row>
    <row r="590" spans="1:9" ht="14.5" x14ac:dyDescent="0.35">
      <c r="A590" s="1119"/>
      <c r="B590" s="571">
        <v>2021</v>
      </c>
      <c r="C590" s="1163" t="s">
        <v>1838</v>
      </c>
      <c r="D590" s="1164"/>
      <c r="E590" s="1164"/>
      <c r="F590" s="1164"/>
      <c r="G590" s="1164"/>
      <c r="H590" s="1164"/>
      <c r="I590" s="1165"/>
    </row>
    <row r="591" spans="1:9" ht="14.5" x14ac:dyDescent="0.35">
      <c r="A591" s="88"/>
      <c r="B591" s="571">
        <v>2021</v>
      </c>
      <c r="C591" s="902"/>
      <c r="D591" s="903"/>
      <c r="E591" s="904"/>
      <c r="F591" s="904"/>
      <c r="G591" s="904"/>
      <c r="H591" s="905"/>
      <c r="I591" s="906"/>
    </row>
    <row r="592" spans="1:9" ht="14.5" x14ac:dyDescent="0.35">
      <c r="A592" s="1117" t="s">
        <v>1651</v>
      </c>
      <c r="B592" s="571">
        <v>2021</v>
      </c>
      <c r="C592" s="444" t="s">
        <v>27</v>
      </c>
      <c r="D592" s="445"/>
      <c r="E592" s="514"/>
      <c r="F592" s="314"/>
      <c r="G592" s="263"/>
      <c r="H592" s="881"/>
      <c r="I592" s="881"/>
    </row>
    <row r="593" spans="1:9" ht="28" x14ac:dyDescent="0.35">
      <c r="A593" s="1117" t="s">
        <v>1651</v>
      </c>
      <c r="B593" s="571">
        <v>2021</v>
      </c>
      <c r="C593" s="444" t="s">
        <v>28</v>
      </c>
      <c r="D593" s="445" t="s">
        <v>1933</v>
      </c>
      <c r="E593" s="514"/>
      <c r="F593" s="314"/>
      <c r="G593" s="263"/>
      <c r="H593" s="881"/>
      <c r="I593" s="907" t="s">
        <v>67</v>
      </c>
    </row>
    <row r="594" spans="1:9" ht="28" x14ac:dyDescent="0.35">
      <c r="A594" s="1117" t="s">
        <v>1651</v>
      </c>
      <c r="B594" s="571">
        <v>2021</v>
      </c>
      <c r="C594" s="1166"/>
      <c r="D594" s="445" t="s">
        <v>1934</v>
      </c>
      <c r="E594" s="314"/>
      <c r="F594" s="314"/>
      <c r="G594" s="263"/>
      <c r="H594" s="908" t="s">
        <v>67</v>
      </c>
      <c r="I594" s="909">
        <v>94225000</v>
      </c>
    </row>
    <row r="595" spans="1:9" ht="28" x14ac:dyDescent="0.35">
      <c r="A595" s="1117" t="s">
        <v>1651</v>
      </c>
      <c r="B595" s="571">
        <v>2021</v>
      </c>
      <c r="C595" s="1167"/>
      <c r="D595" s="445" t="s">
        <v>1935</v>
      </c>
      <c r="E595" s="314"/>
      <c r="F595" s="70"/>
      <c r="G595" s="263"/>
      <c r="H595" s="908" t="s">
        <v>67</v>
      </c>
      <c r="I595" s="909">
        <v>195000000</v>
      </c>
    </row>
    <row r="596" spans="1:9" ht="28" x14ac:dyDescent="0.35">
      <c r="A596" s="1117" t="s">
        <v>1651</v>
      </c>
      <c r="B596" s="571">
        <v>2021</v>
      </c>
      <c r="C596" s="1167"/>
      <c r="D596" s="445" t="s">
        <v>1936</v>
      </c>
      <c r="E596" s="314"/>
      <c r="F596" s="314"/>
      <c r="G596" s="263"/>
      <c r="H596" s="908" t="s">
        <v>67</v>
      </c>
      <c r="I596" s="909">
        <v>197850000</v>
      </c>
    </row>
    <row r="597" spans="1:9" ht="28" x14ac:dyDescent="0.35">
      <c r="A597" s="1117" t="s">
        <v>1651</v>
      </c>
      <c r="B597" s="571">
        <v>2021</v>
      </c>
      <c r="C597" s="1167"/>
      <c r="D597" s="445" t="s">
        <v>1937</v>
      </c>
      <c r="E597" s="314"/>
      <c r="F597" s="314"/>
      <c r="G597" s="263"/>
      <c r="H597" s="908" t="s">
        <v>67</v>
      </c>
      <c r="I597" s="909">
        <v>27500000</v>
      </c>
    </row>
    <row r="598" spans="1:9" ht="42" x14ac:dyDescent="0.35">
      <c r="A598" s="1117" t="s">
        <v>1651</v>
      </c>
      <c r="B598" s="571">
        <v>2021</v>
      </c>
      <c r="C598" s="1167"/>
      <c r="D598" s="445" t="s">
        <v>1938</v>
      </c>
      <c r="E598" s="314"/>
      <c r="F598" s="314"/>
      <c r="G598" s="263"/>
      <c r="H598" s="908" t="s">
        <v>67</v>
      </c>
      <c r="I598" s="909">
        <v>15000000</v>
      </c>
    </row>
    <row r="599" spans="1:9" ht="14.5" x14ac:dyDescent="0.35">
      <c r="A599" s="1117" t="s">
        <v>1651</v>
      </c>
      <c r="B599" s="571">
        <v>2021</v>
      </c>
      <c r="C599" s="1167"/>
      <c r="D599" s="445" t="s">
        <v>1939</v>
      </c>
      <c r="E599" s="314"/>
      <c r="F599" s="314"/>
      <c r="G599" s="263"/>
      <c r="H599" s="908" t="s">
        <v>67</v>
      </c>
      <c r="I599" s="909">
        <v>110407000</v>
      </c>
    </row>
    <row r="600" spans="1:9" ht="28" x14ac:dyDescent="0.35">
      <c r="A600" s="1117" t="s">
        <v>1651</v>
      </c>
      <c r="B600" s="571">
        <v>2021</v>
      </c>
      <c r="C600" s="1167"/>
      <c r="D600" s="445" t="s">
        <v>1940</v>
      </c>
      <c r="E600" s="314"/>
      <c r="F600" s="314"/>
      <c r="G600" s="263"/>
      <c r="H600" s="908" t="s">
        <v>67</v>
      </c>
      <c r="I600" s="909">
        <v>199968175</v>
      </c>
    </row>
    <row r="601" spans="1:9" ht="28" x14ac:dyDescent="0.35">
      <c r="A601" s="1117" t="s">
        <v>1651</v>
      </c>
      <c r="B601" s="571">
        <v>2021</v>
      </c>
      <c r="C601" s="1167"/>
      <c r="D601" s="445" t="s">
        <v>1941</v>
      </c>
      <c r="E601" s="314"/>
      <c r="F601" s="314"/>
      <c r="G601" s="263"/>
      <c r="H601" s="908" t="s">
        <v>67</v>
      </c>
      <c r="I601" s="909">
        <v>74732000</v>
      </c>
    </row>
    <row r="602" spans="1:9" ht="14.5" x14ac:dyDescent="0.35">
      <c r="A602" s="1117" t="s">
        <v>1651</v>
      </c>
      <c r="B602" s="571">
        <v>2021</v>
      </c>
      <c r="C602" s="1167"/>
      <c r="D602" s="445" t="s">
        <v>1942</v>
      </c>
      <c r="E602" s="314"/>
      <c r="F602" s="314"/>
      <c r="G602" s="263"/>
      <c r="H602" s="908" t="s">
        <v>67</v>
      </c>
      <c r="I602" s="909">
        <v>11900000</v>
      </c>
    </row>
    <row r="603" spans="1:9" ht="28" x14ac:dyDescent="0.35">
      <c r="A603" s="1117" t="s">
        <v>1651</v>
      </c>
      <c r="B603" s="571">
        <v>2021</v>
      </c>
      <c r="C603" s="1167"/>
      <c r="D603" s="445" t="s">
        <v>1943</v>
      </c>
      <c r="E603" s="314"/>
      <c r="F603" s="314"/>
      <c r="G603" s="263"/>
      <c r="H603" s="908" t="s">
        <v>67</v>
      </c>
      <c r="I603" s="909">
        <v>70520500</v>
      </c>
    </row>
    <row r="604" spans="1:9" ht="28" x14ac:dyDescent="0.35">
      <c r="A604" s="1117" t="s">
        <v>1651</v>
      </c>
      <c r="B604" s="571">
        <v>2021</v>
      </c>
      <c r="C604" s="1167"/>
      <c r="D604" s="445" t="s">
        <v>1944</v>
      </c>
      <c r="E604" s="314"/>
      <c r="F604" s="314"/>
      <c r="G604" s="263"/>
      <c r="H604" s="908" t="s">
        <v>67</v>
      </c>
      <c r="I604" s="909">
        <v>39000000</v>
      </c>
    </row>
    <row r="605" spans="1:9" ht="28" x14ac:dyDescent="0.35">
      <c r="A605" s="1117" t="s">
        <v>1651</v>
      </c>
      <c r="B605" s="571">
        <v>2021</v>
      </c>
      <c r="C605" s="1167"/>
      <c r="D605" s="445" t="s">
        <v>1945</v>
      </c>
      <c r="E605" s="314"/>
      <c r="F605" s="314"/>
      <c r="G605" s="263"/>
      <c r="H605" s="908" t="s">
        <v>67</v>
      </c>
      <c r="I605" s="909">
        <v>100000000</v>
      </c>
    </row>
    <row r="606" spans="1:9" ht="28" x14ac:dyDescent="0.35">
      <c r="A606" s="1117" t="s">
        <v>1651</v>
      </c>
      <c r="B606" s="571">
        <v>2021</v>
      </c>
      <c r="C606" s="1167"/>
      <c r="D606" s="445" t="s">
        <v>1946</v>
      </c>
      <c r="E606" s="314"/>
      <c r="F606" s="314"/>
      <c r="G606" s="263"/>
      <c r="H606" s="908" t="s">
        <v>67</v>
      </c>
      <c r="I606" s="909">
        <v>99957000</v>
      </c>
    </row>
    <row r="607" spans="1:9" ht="14.5" x14ac:dyDescent="0.35">
      <c r="A607" s="1117" t="s">
        <v>1651</v>
      </c>
      <c r="B607" s="571">
        <v>2021</v>
      </c>
      <c r="C607" s="1167"/>
      <c r="D607" s="445" t="s">
        <v>1947</v>
      </c>
      <c r="E607" s="314"/>
      <c r="F607" s="314"/>
      <c r="G607" s="263"/>
      <c r="H607" s="908" t="s">
        <v>67</v>
      </c>
      <c r="I607" s="909">
        <v>144500000</v>
      </c>
    </row>
    <row r="608" spans="1:9" ht="42" x14ac:dyDescent="0.35">
      <c r="A608" s="1117" t="s">
        <v>1651</v>
      </c>
      <c r="B608" s="571">
        <v>2021</v>
      </c>
      <c r="C608" s="1167"/>
      <c r="D608" s="445" t="s">
        <v>1948</v>
      </c>
      <c r="E608" s="314" t="s">
        <v>1949</v>
      </c>
      <c r="F608" s="314" t="s">
        <v>1950</v>
      </c>
      <c r="G608" s="263" t="s">
        <v>1951</v>
      </c>
      <c r="H608" s="908" t="s">
        <v>67</v>
      </c>
      <c r="I608" s="909">
        <v>250000000</v>
      </c>
    </row>
    <row r="609" spans="1:9" ht="14.5" x14ac:dyDescent="0.35">
      <c r="A609" s="1117" t="s">
        <v>1651</v>
      </c>
      <c r="B609" s="571">
        <v>2021</v>
      </c>
      <c r="C609" s="444" t="s">
        <v>29</v>
      </c>
      <c r="D609" s="445" t="s">
        <v>1952</v>
      </c>
      <c r="E609" s="514"/>
      <c r="F609" s="314"/>
      <c r="G609" s="263"/>
      <c r="H609" s="881"/>
      <c r="I609" s="909">
        <v>122400000</v>
      </c>
    </row>
    <row r="610" spans="1:9" ht="14.5" x14ac:dyDescent="0.35">
      <c r="A610" s="1117" t="s">
        <v>1651</v>
      </c>
      <c r="B610" s="571">
        <v>2021</v>
      </c>
      <c r="C610" s="1166"/>
      <c r="D610" s="331" t="s">
        <v>1953</v>
      </c>
      <c r="E610" s="868"/>
      <c r="F610" s="70"/>
      <c r="G610" s="910"/>
      <c r="H610" s="908" t="s">
        <v>67</v>
      </c>
      <c r="I610" s="911">
        <v>4800000</v>
      </c>
    </row>
    <row r="611" spans="1:9" ht="28" x14ac:dyDescent="0.35">
      <c r="A611" s="1117" t="s">
        <v>1651</v>
      </c>
      <c r="B611" s="571">
        <v>2021</v>
      </c>
      <c r="C611" s="1167"/>
      <c r="D611" s="331" t="s">
        <v>1954</v>
      </c>
      <c r="E611" s="868"/>
      <c r="F611" s="70"/>
      <c r="G611" s="910"/>
      <c r="H611" s="908" t="s">
        <v>67</v>
      </c>
      <c r="I611" s="911">
        <v>64050000</v>
      </c>
    </row>
    <row r="612" spans="1:9" ht="28" x14ac:dyDescent="0.35">
      <c r="A612" s="1117" t="s">
        <v>1651</v>
      </c>
      <c r="B612" s="571">
        <v>2021</v>
      </c>
      <c r="C612" s="1167"/>
      <c r="D612" s="331" t="s">
        <v>1955</v>
      </c>
      <c r="E612" s="868"/>
      <c r="F612" s="70"/>
      <c r="G612" s="910"/>
      <c r="H612" s="908" t="s">
        <v>67</v>
      </c>
      <c r="I612" s="911">
        <v>591000000</v>
      </c>
    </row>
    <row r="613" spans="1:9" ht="28" x14ac:dyDescent="0.35">
      <c r="A613" s="1117" t="s">
        <v>1651</v>
      </c>
      <c r="B613" s="571">
        <v>2021</v>
      </c>
      <c r="C613" s="1167"/>
      <c r="D613" s="331" t="s">
        <v>1956</v>
      </c>
      <c r="E613" s="868"/>
      <c r="F613" s="70"/>
      <c r="G613" s="910"/>
      <c r="H613" s="908" t="s">
        <v>67</v>
      </c>
      <c r="I613" s="911">
        <v>3500000</v>
      </c>
    </row>
    <row r="614" spans="1:9" ht="28" x14ac:dyDescent="0.35">
      <c r="A614" s="1117" t="s">
        <v>1651</v>
      </c>
      <c r="B614" s="571">
        <v>2021</v>
      </c>
      <c r="C614" s="1167"/>
      <c r="D614" s="331" t="s">
        <v>1957</v>
      </c>
      <c r="E614" s="868"/>
      <c r="F614" s="70"/>
      <c r="G614" s="910"/>
      <c r="H614" s="908" t="s">
        <v>67</v>
      </c>
      <c r="I614" s="911">
        <v>116800000</v>
      </c>
    </row>
    <row r="615" spans="1:9" ht="28" x14ac:dyDescent="0.35">
      <c r="A615" s="1117" t="s">
        <v>1651</v>
      </c>
      <c r="B615" s="571">
        <v>2021</v>
      </c>
      <c r="C615" s="1167"/>
      <c r="D615" s="331" t="s">
        <v>1958</v>
      </c>
      <c r="E615" s="868"/>
      <c r="F615" s="70"/>
      <c r="G615" s="910"/>
      <c r="H615" s="908" t="s">
        <v>67</v>
      </c>
      <c r="I615" s="911">
        <v>170800000</v>
      </c>
    </row>
    <row r="616" spans="1:9" ht="28" x14ac:dyDescent="0.35">
      <c r="A616" s="1117" t="s">
        <v>1651</v>
      </c>
      <c r="B616" s="571">
        <v>2021</v>
      </c>
      <c r="C616" s="1167"/>
      <c r="D616" s="331" t="s">
        <v>1959</v>
      </c>
      <c r="E616" s="868"/>
      <c r="F616" s="70"/>
      <c r="G616" s="910"/>
      <c r="H616" s="908" t="s">
        <v>67</v>
      </c>
      <c r="I616" s="911">
        <v>51100000</v>
      </c>
    </row>
    <row r="617" spans="1:9" ht="28" x14ac:dyDescent="0.35">
      <c r="A617" s="1117" t="s">
        <v>1651</v>
      </c>
      <c r="B617" s="571">
        <v>2021</v>
      </c>
      <c r="C617" s="1167"/>
      <c r="D617" s="331" t="s">
        <v>1960</v>
      </c>
      <c r="E617" s="868"/>
      <c r="F617" s="70"/>
      <c r="G617" s="910"/>
      <c r="H617" s="908" t="s">
        <v>67</v>
      </c>
      <c r="I617" s="911">
        <v>34700000</v>
      </c>
    </row>
    <row r="618" spans="1:9" ht="14.5" x14ac:dyDescent="0.35">
      <c r="A618" s="1117" t="s">
        <v>1651</v>
      </c>
      <c r="B618" s="571">
        <v>2021</v>
      </c>
      <c r="C618" s="1167"/>
      <c r="D618" s="331" t="s">
        <v>1961</v>
      </c>
      <c r="E618" s="868"/>
      <c r="F618" s="70"/>
      <c r="G618" s="910"/>
      <c r="H618" s="908" t="s">
        <v>67</v>
      </c>
      <c r="I618" s="911">
        <v>49208000</v>
      </c>
    </row>
    <row r="619" spans="1:9" ht="28" x14ac:dyDescent="0.35">
      <c r="A619" s="1117" t="s">
        <v>1651</v>
      </c>
      <c r="B619" s="571">
        <v>2021</v>
      </c>
      <c r="C619" s="1167"/>
      <c r="D619" s="331" t="s">
        <v>1962</v>
      </c>
      <c r="E619" s="868"/>
      <c r="F619" s="70"/>
      <c r="G619" s="910"/>
      <c r="H619" s="908" t="s">
        <v>67</v>
      </c>
      <c r="I619" s="911">
        <v>51068000</v>
      </c>
    </row>
    <row r="620" spans="1:9" ht="28" x14ac:dyDescent="0.35">
      <c r="A620" s="1117" t="s">
        <v>1651</v>
      </c>
      <c r="B620" s="571">
        <v>2021</v>
      </c>
      <c r="C620" s="450" t="s">
        <v>30</v>
      </c>
      <c r="D620" s="445" t="s">
        <v>1963</v>
      </c>
      <c r="E620" s="514" t="s">
        <v>1964</v>
      </c>
      <c r="F620" s="314" t="s">
        <v>1965</v>
      </c>
      <c r="G620" s="263" t="s">
        <v>1966</v>
      </c>
      <c r="H620" s="881" t="s">
        <v>67</v>
      </c>
      <c r="I620" s="911">
        <v>1640000000</v>
      </c>
    </row>
    <row r="621" spans="1:9" ht="42" x14ac:dyDescent="0.35">
      <c r="A621" s="1117" t="s">
        <v>1651</v>
      </c>
      <c r="B621" s="571">
        <v>2021</v>
      </c>
      <c r="C621" s="1168"/>
      <c r="D621" s="445" t="s">
        <v>1967</v>
      </c>
      <c r="E621" s="314" t="s">
        <v>1968</v>
      </c>
      <c r="F621" s="70" t="s">
        <v>1969</v>
      </c>
      <c r="G621" s="263" t="s">
        <v>1970</v>
      </c>
      <c r="H621" s="908" t="s">
        <v>67</v>
      </c>
      <c r="I621" s="909">
        <v>1044000000</v>
      </c>
    </row>
    <row r="622" spans="1:9" ht="42" x14ac:dyDescent="0.35">
      <c r="A622" s="1117" t="s">
        <v>1651</v>
      </c>
      <c r="B622" s="571">
        <v>2021</v>
      </c>
      <c r="C622" s="1169"/>
      <c r="D622" s="445" t="s">
        <v>1971</v>
      </c>
      <c r="E622" s="70" t="s">
        <v>1972</v>
      </c>
      <c r="F622" s="70" t="s">
        <v>1931</v>
      </c>
      <c r="G622" s="263" t="s">
        <v>1973</v>
      </c>
      <c r="H622" s="908" t="s">
        <v>67</v>
      </c>
      <c r="I622" s="909">
        <v>914000000</v>
      </c>
    </row>
    <row r="623" spans="1:9" ht="42" x14ac:dyDescent="0.35">
      <c r="A623" s="1117" t="s">
        <v>1651</v>
      </c>
      <c r="B623" s="571">
        <v>2021</v>
      </c>
      <c r="C623" s="1170"/>
      <c r="D623" s="445" t="s">
        <v>1974</v>
      </c>
      <c r="E623" s="70" t="s">
        <v>1975</v>
      </c>
      <c r="F623" s="70" t="s">
        <v>1931</v>
      </c>
      <c r="G623" s="263" t="s">
        <v>1976</v>
      </c>
      <c r="H623" s="908"/>
      <c r="I623" s="909">
        <v>199830000</v>
      </c>
    </row>
    <row r="624" spans="1:9" ht="42" x14ac:dyDescent="0.35">
      <c r="A624" s="1117" t="s">
        <v>1651</v>
      </c>
      <c r="B624" s="571">
        <v>2021</v>
      </c>
      <c r="C624" s="450" t="s">
        <v>31</v>
      </c>
      <c r="D624" s="445" t="s">
        <v>1977</v>
      </c>
      <c r="E624" s="314" t="s">
        <v>1978</v>
      </c>
      <c r="F624" s="70" t="s">
        <v>1979</v>
      </c>
      <c r="G624" s="263" t="s">
        <v>1980</v>
      </c>
      <c r="H624" s="912" t="s">
        <v>67</v>
      </c>
      <c r="I624" s="909"/>
    </row>
    <row r="625" spans="1:9" ht="42" x14ac:dyDescent="0.35">
      <c r="A625" s="1117" t="s">
        <v>1651</v>
      </c>
      <c r="B625" s="571">
        <v>2021</v>
      </c>
      <c r="C625" s="1168"/>
      <c r="D625" s="445" t="s">
        <v>1981</v>
      </c>
      <c r="E625" s="314" t="s">
        <v>1982</v>
      </c>
      <c r="F625" s="314" t="s">
        <v>1983</v>
      </c>
      <c r="G625" s="263" t="s">
        <v>1984</v>
      </c>
      <c r="H625" s="912" t="s">
        <v>67</v>
      </c>
      <c r="I625" s="909">
        <v>2877979896</v>
      </c>
    </row>
    <row r="626" spans="1:9" ht="28" x14ac:dyDescent="0.35">
      <c r="A626" s="1117" t="s">
        <v>1651</v>
      </c>
      <c r="B626" s="571">
        <v>2021</v>
      </c>
      <c r="C626" s="1169"/>
      <c r="D626" s="445" t="s">
        <v>1985</v>
      </c>
      <c r="E626" s="314"/>
      <c r="F626" s="314"/>
      <c r="G626" s="263"/>
      <c r="H626" s="912" t="s">
        <v>67</v>
      </c>
      <c r="I626" s="909">
        <v>702493600</v>
      </c>
    </row>
    <row r="627" spans="1:9" ht="28" x14ac:dyDescent="0.35">
      <c r="A627" s="1117" t="s">
        <v>1651</v>
      </c>
      <c r="B627" s="571">
        <v>2021</v>
      </c>
      <c r="C627" s="1169"/>
      <c r="D627" s="445" t="s">
        <v>1986</v>
      </c>
      <c r="E627" s="314"/>
      <c r="F627" s="314"/>
      <c r="G627" s="263"/>
      <c r="H627" s="912" t="s">
        <v>67</v>
      </c>
      <c r="I627" s="909">
        <v>954339646</v>
      </c>
    </row>
    <row r="628" spans="1:9" ht="14.5" x14ac:dyDescent="0.35">
      <c r="A628" s="1117" t="s">
        <v>1651</v>
      </c>
      <c r="B628" s="571">
        <v>2021</v>
      </c>
      <c r="C628" s="1169"/>
      <c r="D628" s="445" t="s">
        <v>1987</v>
      </c>
      <c r="E628" s="314"/>
      <c r="F628" s="314"/>
      <c r="G628" s="263"/>
      <c r="H628" s="912" t="s">
        <v>67</v>
      </c>
      <c r="I628" s="909">
        <v>3611547000</v>
      </c>
    </row>
    <row r="629" spans="1:9" ht="28" x14ac:dyDescent="0.35">
      <c r="A629" s="1117" t="s">
        <v>1651</v>
      </c>
      <c r="B629" s="571">
        <v>2021</v>
      </c>
      <c r="C629" s="1169"/>
      <c r="D629" s="445" t="s">
        <v>1988</v>
      </c>
      <c r="E629" s="314"/>
      <c r="F629" s="314"/>
      <c r="G629" s="263"/>
      <c r="H629" s="912" t="s">
        <v>67</v>
      </c>
      <c r="I629" s="909">
        <v>21720000000</v>
      </c>
    </row>
    <row r="630" spans="1:9" ht="14.5" x14ac:dyDescent="0.35">
      <c r="A630" s="1117" t="s">
        <v>1651</v>
      </c>
      <c r="B630" s="571">
        <v>2021</v>
      </c>
      <c r="C630" s="1169"/>
      <c r="D630" s="445" t="s">
        <v>1989</v>
      </c>
      <c r="E630" s="314"/>
      <c r="F630" s="314"/>
      <c r="G630" s="263"/>
      <c r="H630" s="912" t="s">
        <v>67</v>
      </c>
      <c r="I630" s="909">
        <v>612533267</v>
      </c>
    </row>
    <row r="631" spans="1:9" ht="28" x14ac:dyDescent="0.35">
      <c r="A631" s="1117" t="s">
        <v>1651</v>
      </c>
      <c r="B631" s="571">
        <v>2021</v>
      </c>
      <c r="C631" s="1169"/>
      <c r="D631" s="445" t="s">
        <v>1990</v>
      </c>
      <c r="E631" s="314"/>
      <c r="F631" s="314"/>
      <c r="G631" s="263"/>
      <c r="H631" s="912" t="s">
        <v>67</v>
      </c>
      <c r="I631" s="909">
        <v>199900000</v>
      </c>
    </row>
    <row r="632" spans="1:9" ht="70" x14ac:dyDescent="0.35">
      <c r="A632" s="1117" t="s">
        <v>1651</v>
      </c>
      <c r="B632" s="571">
        <v>2021</v>
      </c>
      <c r="C632" s="1170"/>
      <c r="D632" s="445" t="s">
        <v>1991</v>
      </c>
      <c r="E632" s="314" t="s">
        <v>1992</v>
      </c>
      <c r="F632" s="314" t="s">
        <v>1992</v>
      </c>
      <c r="G632" s="263" t="s">
        <v>1993</v>
      </c>
      <c r="H632" s="912" t="s">
        <v>67</v>
      </c>
      <c r="I632" s="909">
        <v>650450000</v>
      </c>
    </row>
    <row r="633" spans="1:9" ht="28" x14ac:dyDescent="0.35">
      <c r="A633" s="1117" t="s">
        <v>1651</v>
      </c>
      <c r="B633" s="571">
        <v>2021</v>
      </c>
      <c r="C633" s="450" t="s">
        <v>32</v>
      </c>
      <c r="D633" s="445" t="s">
        <v>1994</v>
      </c>
      <c r="E633" s="314" t="s">
        <v>1995</v>
      </c>
      <c r="F633" s="314" t="s">
        <v>1995</v>
      </c>
      <c r="G633" s="263" t="s">
        <v>1995</v>
      </c>
      <c r="H633" s="912" t="s">
        <v>67</v>
      </c>
      <c r="I633" s="909">
        <v>204888000</v>
      </c>
    </row>
    <row r="634" spans="1:9" ht="28" x14ac:dyDescent="0.35">
      <c r="A634" s="1117" t="s">
        <v>1651</v>
      </c>
      <c r="B634" s="571">
        <v>2021</v>
      </c>
      <c r="C634" s="1168"/>
      <c r="D634" s="445" t="s">
        <v>1996</v>
      </c>
      <c r="E634" s="314" t="s">
        <v>1997</v>
      </c>
      <c r="F634" s="314" t="s">
        <v>1997</v>
      </c>
      <c r="G634" s="314" t="s">
        <v>1997</v>
      </c>
      <c r="H634" s="912" t="s">
        <v>67</v>
      </c>
      <c r="I634" s="909">
        <v>184564000</v>
      </c>
    </row>
    <row r="635" spans="1:9" ht="42" x14ac:dyDescent="0.35">
      <c r="A635" s="1117" t="s">
        <v>1651</v>
      </c>
      <c r="B635" s="571">
        <v>2021</v>
      </c>
      <c r="C635" s="1169"/>
      <c r="D635" s="382" t="s">
        <v>1998</v>
      </c>
      <c r="E635" s="314" t="s">
        <v>1999</v>
      </c>
      <c r="F635" s="70" t="s">
        <v>2000</v>
      </c>
      <c r="G635" s="263" t="s">
        <v>2001</v>
      </c>
      <c r="H635" s="912" t="s">
        <v>67</v>
      </c>
      <c r="I635" s="909">
        <v>195500000</v>
      </c>
    </row>
    <row r="636" spans="1:9" ht="14.5" x14ac:dyDescent="0.35">
      <c r="A636" s="1117" t="s">
        <v>1651</v>
      </c>
      <c r="B636" s="571">
        <v>2021</v>
      </c>
      <c r="C636" s="447" t="s">
        <v>257</v>
      </c>
      <c r="D636" s="448"/>
      <c r="E636" s="57"/>
      <c r="F636" s="89"/>
      <c r="G636" s="265"/>
      <c r="H636" s="891"/>
      <c r="I636" s="913">
        <f>SUM(I592:I635)</f>
        <v>38602011084</v>
      </c>
    </row>
    <row r="637" spans="1:9" ht="14.5" x14ac:dyDescent="0.35">
      <c r="A637" s="1117" t="s">
        <v>1651</v>
      </c>
      <c r="B637" s="571">
        <v>2021</v>
      </c>
      <c r="C637" s="515"/>
      <c r="D637" s="914"/>
      <c r="E637" s="915"/>
      <c r="F637" s="915"/>
      <c r="G637" s="915"/>
      <c r="H637" s="916"/>
      <c r="I637" s="917"/>
    </row>
    <row r="638" spans="1:9" ht="14.5" x14ac:dyDescent="0.35">
      <c r="A638" s="1117" t="s">
        <v>1454</v>
      </c>
      <c r="B638" s="571">
        <v>2021</v>
      </c>
      <c r="C638" s="444" t="s">
        <v>27</v>
      </c>
      <c r="D638" s="445" t="s">
        <v>2002</v>
      </c>
      <c r="E638" s="29" t="s">
        <v>2003</v>
      </c>
      <c r="F638" s="314"/>
      <c r="G638" s="263" t="s">
        <v>2004</v>
      </c>
      <c r="H638" s="881"/>
      <c r="I638" s="881">
        <v>0</v>
      </c>
    </row>
    <row r="639" spans="1:9" ht="29" x14ac:dyDescent="0.35">
      <c r="A639" s="1117" t="s">
        <v>1454</v>
      </c>
      <c r="B639" s="571">
        <v>2021</v>
      </c>
      <c r="C639" s="1149" t="s">
        <v>28</v>
      </c>
      <c r="D639" s="445" t="s">
        <v>2005</v>
      </c>
      <c r="E639" s="51" t="s">
        <v>2006</v>
      </c>
      <c r="F639" s="314" t="s">
        <v>2007</v>
      </c>
      <c r="G639" s="263" t="s">
        <v>2008</v>
      </c>
      <c r="H639" s="881"/>
      <c r="I639" s="918">
        <v>116332800</v>
      </c>
    </row>
    <row r="640" spans="1:9" ht="28" x14ac:dyDescent="0.35">
      <c r="A640" s="1117" t="s">
        <v>1454</v>
      </c>
      <c r="B640" s="571">
        <v>2021</v>
      </c>
      <c r="C640" s="1151"/>
      <c r="D640" s="445" t="s">
        <v>2009</v>
      </c>
      <c r="E640" s="51" t="s">
        <v>2010</v>
      </c>
      <c r="F640" s="314" t="s">
        <v>2011</v>
      </c>
      <c r="G640" s="263" t="s">
        <v>2012</v>
      </c>
      <c r="H640" s="881"/>
      <c r="I640" s="918">
        <v>115646600</v>
      </c>
    </row>
    <row r="641" spans="1:9" ht="28" x14ac:dyDescent="0.35">
      <c r="A641" s="1117" t="s">
        <v>1454</v>
      </c>
      <c r="B641" s="571">
        <v>2021</v>
      </c>
      <c r="C641" s="444" t="s">
        <v>29</v>
      </c>
      <c r="D641" s="445" t="s">
        <v>2013</v>
      </c>
      <c r="E641" s="51" t="s">
        <v>2014</v>
      </c>
      <c r="F641" s="314" t="s">
        <v>2015</v>
      </c>
      <c r="G641" s="263" t="s">
        <v>2016</v>
      </c>
      <c r="H641" s="881"/>
      <c r="I641" s="918">
        <v>10000000</v>
      </c>
    </row>
    <row r="642" spans="1:9" ht="28" x14ac:dyDescent="0.35">
      <c r="A642" s="1117" t="s">
        <v>1454</v>
      </c>
      <c r="B642" s="571">
        <v>2021</v>
      </c>
      <c r="C642" s="1152" t="s">
        <v>30</v>
      </c>
      <c r="D642" s="445" t="s">
        <v>2017</v>
      </c>
      <c r="E642" s="51" t="s">
        <v>2018</v>
      </c>
      <c r="F642" s="314" t="s">
        <v>2019</v>
      </c>
      <c r="G642" s="263" t="s">
        <v>2020</v>
      </c>
      <c r="H642" s="881"/>
      <c r="I642" s="918">
        <v>101200000</v>
      </c>
    </row>
    <row r="643" spans="1:9" ht="42" x14ac:dyDescent="0.35">
      <c r="A643" s="1117" t="s">
        <v>1454</v>
      </c>
      <c r="B643" s="571">
        <v>2021</v>
      </c>
      <c r="C643" s="1153"/>
      <c r="D643" s="445" t="s">
        <v>2021</v>
      </c>
      <c r="E643" s="51" t="s">
        <v>2022</v>
      </c>
      <c r="F643" s="314" t="s">
        <v>2023</v>
      </c>
      <c r="G643" s="263" t="s">
        <v>2024</v>
      </c>
      <c r="H643" s="881"/>
      <c r="I643" s="918">
        <v>115800000</v>
      </c>
    </row>
    <row r="644" spans="1:9" ht="28" x14ac:dyDescent="0.35">
      <c r="A644" s="1117" t="s">
        <v>1454</v>
      </c>
      <c r="B644" s="571">
        <v>2021</v>
      </c>
      <c r="C644" s="1152" t="s">
        <v>31</v>
      </c>
      <c r="D644" s="446" t="s">
        <v>2025</v>
      </c>
      <c r="E644" s="314" t="s">
        <v>2026</v>
      </c>
      <c r="F644" s="57" t="s">
        <v>2027</v>
      </c>
      <c r="G644" s="314" t="s">
        <v>2028</v>
      </c>
      <c r="H644" s="879"/>
      <c r="I644" s="919">
        <v>142788000</v>
      </c>
    </row>
    <row r="645" spans="1:9" ht="28" x14ac:dyDescent="0.35">
      <c r="A645" s="1117" t="s">
        <v>1454</v>
      </c>
      <c r="B645" s="571">
        <v>2021</v>
      </c>
      <c r="C645" s="1154"/>
      <c r="D645" s="445" t="s">
        <v>2029</v>
      </c>
      <c r="E645" s="314" t="s">
        <v>2026</v>
      </c>
      <c r="F645" s="314" t="s">
        <v>2030</v>
      </c>
      <c r="G645" s="263" t="s">
        <v>2031</v>
      </c>
      <c r="H645" s="881"/>
      <c r="I645" s="919">
        <v>114785200</v>
      </c>
    </row>
    <row r="646" spans="1:9" ht="28" x14ac:dyDescent="0.35">
      <c r="A646" s="1117" t="s">
        <v>1454</v>
      </c>
      <c r="B646" s="571">
        <v>2021</v>
      </c>
      <c r="C646" s="1153"/>
      <c r="D646" s="445" t="s">
        <v>2032</v>
      </c>
      <c r="E646" s="314" t="s">
        <v>2026</v>
      </c>
      <c r="F646" s="314" t="s">
        <v>2033</v>
      </c>
      <c r="G646" s="263" t="s">
        <v>2034</v>
      </c>
      <c r="H646" s="881"/>
      <c r="I646" s="919">
        <v>0</v>
      </c>
    </row>
    <row r="647" spans="1:9" ht="28" x14ac:dyDescent="0.35">
      <c r="A647" s="1117" t="s">
        <v>1454</v>
      </c>
      <c r="B647" s="571">
        <v>2021</v>
      </c>
      <c r="C647" s="450" t="s">
        <v>32</v>
      </c>
      <c r="D647" s="445" t="s">
        <v>2035</v>
      </c>
      <c r="E647" s="51" t="s">
        <v>2018</v>
      </c>
      <c r="F647" s="314" t="s">
        <v>2019</v>
      </c>
      <c r="G647" s="263" t="s">
        <v>2020</v>
      </c>
      <c r="H647" s="881"/>
      <c r="I647" s="919">
        <v>65500000</v>
      </c>
    </row>
    <row r="648" spans="1:9" ht="42" x14ac:dyDescent="0.35">
      <c r="A648" s="1117" t="s">
        <v>1454</v>
      </c>
      <c r="B648" s="571">
        <v>2021</v>
      </c>
      <c r="C648" s="1152" t="s">
        <v>2036</v>
      </c>
      <c r="D648" s="382"/>
      <c r="E648" s="51" t="s">
        <v>2003</v>
      </c>
      <c r="F648" s="314" t="s">
        <v>2037</v>
      </c>
      <c r="G648" s="263" t="s">
        <v>2038</v>
      </c>
      <c r="H648" s="881"/>
      <c r="I648" s="919">
        <v>145386800</v>
      </c>
    </row>
    <row r="649" spans="1:9" ht="56" x14ac:dyDescent="0.35">
      <c r="A649" s="1117" t="s">
        <v>1454</v>
      </c>
      <c r="B649" s="571">
        <v>2021</v>
      </c>
      <c r="C649" s="1153"/>
      <c r="D649" s="382" t="s">
        <v>2039</v>
      </c>
      <c r="E649" s="51" t="s">
        <v>2003</v>
      </c>
      <c r="F649" s="314" t="s">
        <v>2040</v>
      </c>
      <c r="G649" s="263" t="s">
        <v>2041</v>
      </c>
      <c r="H649" s="881"/>
      <c r="I649" s="919">
        <v>145459800</v>
      </c>
    </row>
    <row r="650" spans="1:9" ht="14.5" x14ac:dyDescent="0.35">
      <c r="A650" s="1117" t="s">
        <v>1454</v>
      </c>
      <c r="B650" s="571">
        <v>2021</v>
      </c>
      <c r="C650" s="447" t="s">
        <v>257</v>
      </c>
      <c r="D650" s="448"/>
      <c r="E650" s="57"/>
      <c r="F650" s="89"/>
      <c r="G650" s="265"/>
      <c r="H650" s="891"/>
      <c r="I650" s="918">
        <f>SUM(I639:I649)</f>
        <v>1072899200</v>
      </c>
    </row>
    <row r="651" spans="1:9" ht="14.5" x14ac:dyDescent="0.35">
      <c r="A651" s="1117" t="s">
        <v>1454</v>
      </c>
      <c r="B651" s="571">
        <v>2021</v>
      </c>
      <c r="C651" s="78"/>
      <c r="D651" s="515"/>
      <c r="E651" s="266"/>
      <c r="F651" s="266"/>
      <c r="G651" s="266"/>
      <c r="H651" s="898"/>
      <c r="I651" s="899"/>
    </row>
    <row r="652" spans="1:9" ht="14.5" x14ac:dyDescent="0.35">
      <c r="A652" s="1117" t="s">
        <v>1461</v>
      </c>
      <c r="B652" s="571">
        <v>2021</v>
      </c>
      <c r="C652" s="444" t="s">
        <v>27</v>
      </c>
      <c r="D652" s="445" t="s">
        <v>2042</v>
      </c>
      <c r="E652" s="29" t="s">
        <v>2003</v>
      </c>
      <c r="F652" s="314"/>
      <c r="G652" s="263" t="s">
        <v>2004</v>
      </c>
      <c r="H652" s="881"/>
      <c r="I652" s="881">
        <v>0</v>
      </c>
    </row>
    <row r="653" spans="1:9" ht="28" x14ac:dyDescent="0.35">
      <c r="A653" s="1117" t="s">
        <v>1461</v>
      </c>
      <c r="B653" s="571">
        <v>2021</v>
      </c>
      <c r="C653" s="444" t="s">
        <v>28</v>
      </c>
      <c r="D653" s="445" t="s">
        <v>2043</v>
      </c>
      <c r="E653" s="51" t="s">
        <v>2044</v>
      </c>
      <c r="F653" s="314" t="s">
        <v>714</v>
      </c>
      <c r="G653" s="263" t="s">
        <v>2045</v>
      </c>
      <c r="H653" s="881"/>
      <c r="I653" s="920">
        <v>87351800</v>
      </c>
    </row>
    <row r="654" spans="1:9" ht="14.5" x14ac:dyDescent="0.35">
      <c r="A654" s="1117" t="s">
        <v>1461</v>
      </c>
      <c r="B654" s="571">
        <v>2021</v>
      </c>
      <c r="C654" s="444" t="s">
        <v>29</v>
      </c>
      <c r="D654" s="445"/>
      <c r="E654" s="514"/>
      <c r="F654" s="314"/>
      <c r="G654" s="263"/>
      <c r="H654" s="881"/>
      <c r="I654" s="920"/>
    </row>
    <row r="655" spans="1:9" ht="42" x14ac:dyDescent="0.35">
      <c r="A655" s="1117" t="s">
        <v>1461</v>
      </c>
      <c r="B655" s="571">
        <v>2021</v>
      </c>
      <c r="C655" s="450" t="s">
        <v>30</v>
      </c>
      <c r="D655" s="445" t="s">
        <v>2021</v>
      </c>
      <c r="E655" s="314" t="s">
        <v>2046</v>
      </c>
      <c r="F655" s="314" t="s">
        <v>2047</v>
      </c>
      <c r="G655" s="263" t="s">
        <v>2048</v>
      </c>
      <c r="H655" s="881"/>
      <c r="I655" s="920">
        <v>116318200</v>
      </c>
    </row>
    <row r="656" spans="1:9" ht="28" x14ac:dyDescent="0.35">
      <c r="A656" s="1117" t="s">
        <v>1461</v>
      </c>
      <c r="B656" s="571">
        <v>2021</v>
      </c>
      <c r="C656" s="1152" t="s">
        <v>31</v>
      </c>
      <c r="D656" s="445" t="s">
        <v>2025</v>
      </c>
      <c r="E656" s="29" t="s">
        <v>2003</v>
      </c>
      <c r="F656" s="314" t="s">
        <v>2049</v>
      </c>
      <c r="G656" s="263" t="s">
        <v>2050</v>
      </c>
      <c r="H656" s="881"/>
      <c r="I656" s="920">
        <v>141999600</v>
      </c>
    </row>
    <row r="657" spans="1:9" ht="28" x14ac:dyDescent="0.35">
      <c r="A657" s="1117" t="s">
        <v>1461</v>
      </c>
      <c r="B657" s="571">
        <v>2021</v>
      </c>
      <c r="C657" s="1153"/>
      <c r="D657" s="445" t="s">
        <v>2051</v>
      </c>
      <c r="E657" s="51" t="s">
        <v>2003</v>
      </c>
      <c r="F657" s="314" t="s">
        <v>2052</v>
      </c>
      <c r="G657" s="263" t="s">
        <v>2053</v>
      </c>
      <c r="H657" s="881"/>
      <c r="I657" s="920">
        <v>114931200</v>
      </c>
    </row>
    <row r="658" spans="1:9" ht="56" x14ac:dyDescent="0.35">
      <c r="A658" s="1117" t="s">
        <v>1461</v>
      </c>
      <c r="B658" s="571">
        <v>2021</v>
      </c>
      <c r="C658" s="450" t="s">
        <v>32</v>
      </c>
      <c r="D658" s="445" t="s">
        <v>2054</v>
      </c>
      <c r="E658" s="51" t="s">
        <v>2026</v>
      </c>
      <c r="F658" s="314" t="s">
        <v>2055</v>
      </c>
      <c r="G658" s="263" t="s">
        <v>2056</v>
      </c>
      <c r="H658" s="881"/>
      <c r="I658" s="920">
        <v>92695400</v>
      </c>
    </row>
    <row r="659" spans="1:9" ht="56" x14ac:dyDescent="0.35">
      <c r="A659" s="1117" t="s">
        <v>1461</v>
      </c>
      <c r="B659" s="571">
        <v>2021</v>
      </c>
      <c r="C659" s="509" t="s">
        <v>2036</v>
      </c>
      <c r="D659" s="382" t="s">
        <v>2057</v>
      </c>
      <c r="E659" s="51" t="s">
        <v>2026</v>
      </c>
      <c r="F659" s="314" t="s">
        <v>2058</v>
      </c>
      <c r="G659" s="263" t="s">
        <v>2059</v>
      </c>
      <c r="H659" s="881"/>
      <c r="I659" s="920">
        <v>116216000</v>
      </c>
    </row>
    <row r="660" spans="1:9" ht="14.5" x14ac:dyDescent="0.35">
      <c r="A660" s="1117" t="s">
        <v>1461</v>
      </c>
      <c r="B660" s="571">
        <v>2021</v>
      </c>
      <c r="C660" s="447" t="s">
        <v>257</v>
      </c>
      <c r="D660" s="448"/>
      <c r="E660" s="57"/>
      <c r="F660" s="89"/>
      <c r="G660" s="265"/>
      <c r="H660" s="891"/>
      <c r="I660" s="919">
        <f>SUM(I653:I659)</f>
        <v>669512200</v>
      </c>
    </row>
    <row r="661" spans="1:9" ht="14.5" x14ac:dyDescent="0.35">
      <c r="A661" s="1117" t="s">
        <v>1461</v>
      </c>
      <c r="B661" s="571">
        <v>2021</v>
      </c>
      <c r="C661" s="921"/>
      <c r="D661" s="922"/>
      <c r="E661" s="923"/>
      <c r="F661" s="923"/>
      <c r="G661" s="923"/>
      <c r="H661" s="924"/>
      <c r="I661" s="925"/>
    </row>
    <row r="662" spans="1:9" ht="14.5" x14ac:dyDescent="0.35">
      <c r="A662" s="1117" t="s">
        <v>606</v>
      </c>
      <c r="B662" s="571">
        <v>2021</v>
      </c>
      <c r="C662" s="444" t="s">
        <v>27</v>
      </c>
      <c r="D662" s="445"/>
      <c r="E662" s="514"/>
      <c r="F662" s="314"/>
      <c r="G662" s="263"/>
      <c r="H662" s="881"/>
      <c r="I662" s="881"/>
    </row>
    <row r="663" spans="1:9" ht="84" x14ac:dyDescent="0.35">
      <c r="A663" s="1117" t="s">
        <v>606</v>
      </c>
      <c r="B663" s="571">
        <v>2021</v>
      </c>
      <c r="C663" s="444" t="s">
        <v>28</v>
      </c>
      <c r="D663" s="445" t="s">
        <v>618</v>
      </c>
      <c r="E663" s="313" t="s">
        <v>619</v>
      </c>
      <c r="F663" s="314" t="s">
        <v>620</v>
      </c>
      <c r="G663" s="263" t="s">
        <v>621</v>
      </c>
      <c r="H663" s="926">
        <v>431068900</v>
      </c>
      <c r="I663" s="881"/>
    </row>
    <row r="664" spans="1:9" ht="168" x14ac:dyDescent="0.35">
      <c r="A664" s="1117" t="s">
        <v>606</v>
      </c>
      <c r="B664" s="571">
        <v>2021</v>
      </c>
      <c r="C664" s="444" t="s">
        <v>29</v>
      </c>
      <c r="D664" s="445" t="s">
        <v>622</v>
      </c>
      <c r="E664" s="314" t="s">
        <v>623</v>
      </c>
      <c r="F664" s="314" t="s">
        <v>624</v>
      </c>
      <c r="G664" s="263" t="s">
        <v>625</v>
      </c>
      <c r="H664" s="926">
        <v>299960000</v>
      </c>
      <c r="I664" s="881"/>
    </row>
    <row r="665" spans="1:9" ht="28" x14ac:dyDescent="0.35">
      <c r="A665" s="1117" t="s">
        <v>606</v>
      </c>
      <c r="B665" s="571">
        <v>2021</v>
      </c>
      <c r="C665" s="450" t="s">
        <v>30</v>
      </c>
      <c r="D665" s="445" t="s">
        <v>626</v>
      </c>
      <c r="E665" s="514" t="s">
        <v>627</v>
      </c>
      <c r="F665" s="314" t="s">
        <v>628</v>
      </c>
      <c r="G665" s="263" t="s">
        <v>629</v>
      </c>
      <c r="H665" s="926">
        <v>300000000</v>
      </c>
      <c r="I665" s="881"/>
    </row>
    <row r="666" spans="1:9" ht="28" x14ac:dyDescent="0.35">
      <c r="A666" s="1117" t="s">
        <v>606</v>
      </c>
      <c r="B666" s="571">
        <v>2021</v>
      </c>
      <c r="C666" s="450" t="s">
        <v>31</v>
      </c>
      <c r="D666" s="445"/>
      <c r="E666" s="514"/>
      <c r="F666" s="314"/>
      <c r="G666" s="263"/>
      <c r="H666" s="926"/>
      <c r="I666" s="881"/>
    </row>
    <row r="667" spans="1:9" ht="159.5" x14ac:dyDescent="0.35">
      <c r="A667" s="1117" t="s">
        <v>606</v>
      </c>
      <c r="B667" s="571">
        <v>2021</v>
      </c>
      <c r="C667" s="450" t="s">
        <v>32</v>
      </c>
      <c r="D667" s="445" t="s">
        <v>630</v>
      </c>
      <c r="E667" s="51" t="s">
        <v>631</v>
      </c>
      <c r="F667" s="315" t="s">
        <v>632</v>
      </c>
      <c r="G667" s="263" t="s">
        <v>633</v>
      </c>
      <c r="H667" s="927" t="s">
        <v>634</v>
      </c>
      <c r="I667" s="881"/>
    </row>
    <row r="668" spans="1:9" ht="14.5" x14ac:dyDescent="0.35">
      <c r="A668" s="1117" t="s">
        <v>606</v>
      </c>
      <c r="B668" s="571">
        <v>2021</v>
      </c>
      <c r="C668" s="447" t="s">
        <v>257</v>
      </c>
      <c r="D668" s="448"/>
      <c r="E668" s="57"/>
      <c r="F668" s="89"/>
      <c r="G668" s="265"/>
      <c r="H668" s="891"/>
      <c r="I668" s="879"/>
    </row>
    <row r="669" spans="1:9" ht="14.5" x14ac:dyDescent="0.35">
      <c r="A669" s="1117" t="s">
        <v>606</v>
      </c>
      <c r="B669" s="571">
        <v>2021</v>
      </c>
      <c r="C669" s="928"/>
      <c r="D669" s="922"/>
      <c r="E669" s="923"/>
      <c r="F669" s="923"/>
      <c r="G669" s="923"/>
      <c r="H669" s="924"/>
      <c r="I669" s="925"/>
    </row>
    <row r="670" spans="1:9" ht="14.5" x14ac:dyDescent="0.35">
      <c r="A670" s="88" t="s">
        <v>1467</v>
      </c>
      <c r="B670" s="571">
        <v>2021</v>
      </c>
      <c r="C670" s="929" t="s">
        <v>1770</v>
      </c>
      <c r="D670" s="922"/>
      <c r="E670" s="923"/>
      <c r="F670" s="923"/>
      <c r="G670" s="923"/>
      <c r="H670" s="924"/>
      <c r="I670" s="925"/>
    </row>
    <row r="671" spans="1:9" ht="14.5" x14ac:dyDescent="0.35">
      <c r="A671" s="88" t="s">
        <v>1467</v>
      </c>
      <c r="B671" s="571">
        <v>2021</v>
      </c>
      <c r="C671" s="930"/>
      <c r="D671" s="922"/>
      <c r="E671" s="923"/>
      <c r="F671" s="923"/>
      <c r="G671" s="923"/>
      <c r="H671" s="924"/>
      <c r="I671" s="925"/>
    </row>
    <row r="672" spans="1:9" ht="14.5" x14ac:dyDescent="0.35">
      <c r="A672" s="1117" t="s">
        <v>641</v>
      </c>
      <c r="B672" s="571">
        <v>2021</v>
      </c>
      <c r="C672" s="444" t="s">
        <v>27</v>
      </c>
      <c r="D672" s="445"/>
      <c r="E672" s="514"/>
      <c r="F672" s="314"/>
      <c r="G672" s="263"/>
      <c r="H672" s="885"/>
      <c r="I672" s="881"/>
    </row>
    <row r="673" spans="1:9" ht="28" x14ac:dyDescent="0.35">
      <c r="A673" s="1117" t="s">
        <v>641</v>
      </c>
      <c r="B673" s="571">
        <v>2021</v>
      </c>
      <c r="C673" s="444" t="s">
        <v>28</v>
      </c>
      <c r="D673" s="445" t="s">
        <v>643</v>
      </c>
      <c r="E673" s="29" t="s">
        <v>644</v>
      </c>
      <c r="F673" s="314">
        <v>40</v>
      </c>
      <c r="G673" s="263" t="s">
        <v>645</v>
      </c>
      <c r="H673" s="931">
        <v>26150000</v>
      </c>
      <c r="I673" s="881"/>
    </row>
    <row r="674" spans="1:9" ht="14.5" x14ac:dyDescent="0.35">
      <c r="A674" s="1117" t="s">
        <v>641</v>
      </c>
      <c r="B674" s="571">
        <v>2021</v>
      </c>
      <c r="C674" s="444" t="s">
        <v>29</v>
      </c>
      <c r="D674" s="75" t="s">
        <v>646</v>
      </c>
      <c r="E674" s="514"/>
      <c r="F674" s="314"/>
      <c r="G674" s="29" t="s">
        <v>647</v>
      </c>
      <c r="H674" s="931">
        <v>144000000</v>
      </c>
      <c r="I674" s="645" t="s">
        <v>648</v>
      </c>
    </row>
    <row r="675" spans="1:9" ht="28" x14ac:dyDescent="0.35">
      <c r="A675" s="1117" t="s">
        <v>641</v>
      </c>
      <c r="B675" s="571">
        <v>2021</v>
      </c>
      <c r="C675" s="450" t="s">
        <v>30</v>
      </c>
      <c r="D675" s="445"/>
      <c r="E675" s="29" t="s">
        <v>67</v>
      </c>
      <c r="F675" s="314" t="s">
        <v>67</v>
      </c>
      <c r="G675" s="263" t="s">
        <v>67</v>
      </c>
      <c r="H675" s="932" t="s">
        <v>67</v>
      </c>
      <c r="I675" s="933" t="s">
        <v>67</v>
      </c>
    </row>
    <row r="676" spans="1:9" ht="28" x14ac:dyDescent="0.35">
      <c r="A676" s="1117" t="s">
        <v>641</v>
      </c>
      <c r="B676" s="571">
        <v>2021</v>
      </c>
      <c r="C676" s="450" t="s">
        <v>31</v>
      </c>
      <c r="D676" s="445" t="s">
        <v>67</v>
      </c>
      <c r="E676" s="29" t="s">
        <v>67</v>
      </c>
      <c r="F676" s="314" t="s">
        <v>67</v>
      </c>
      <c r="G676" s="263" t="s">
        <v>67</v>
      </c>
      <c r="H676" s="931" t="s">
        <v>67</v>
      </c>
      <c r="I676" s="933" t="s">
        <v>67</v>
      </c>
    </row>
    <row r="677" spans="1:9" ht="42" x14ac:dyDescent="0.35">
      <c r="A677" s="1117" t="s">
        <v>641</v>
      </c>
      <c r="B677" s="571">
        <v>2021</v>
      </c>
      <c r="C677" s="450" t="s">
        <v>32</v>
      </c>
      <c r="D677" s="445" t="s">
        <v>649</v>
      </c>
      <c r="E677" s="29" t="s">
        <v>650</v>
      </c>
      <c r="F677" s="314">
        <v>2</v>
      </c>
      <c r="G677" s="263" t="s">
        <v>651</v>
      </c>
      <c r="H677" s="931">
        <v>176820000</v>
      </c>
      <c r="I677" s="881"/>
    </row>
    <row r="678" spans="1:9" ht="14.5" x14ac:dyDescent="0.35">
      <c r="A678" s="1117" t="s">
        <v>641</v>
      </c>
      <c r="B678" s="571">
        <v>2021</v>
      </c>
      <c r="C678" s="86"/>
      <c r="D678" s="515"/>
      <c r="E678" s="266"/>
      <c r="F678" s="934"/>
      <c r="G678" s="266"/>
      <c r="H678" s="935"/>
      <c r="I678" s="935"/>
    </row>
    <row r="679" spans="1:9" ht="14.5" x14ac:dyDescent="0.35">
      <c r="A679" s="88" t="s">
        <v>733</v>
      </c>
      <c r="B679" s="571">
        <v>2021</v>
      </c>
      <c r="C679" s="86" t="s">
        <v>1770</v>
      </c>
      <c r="D679" s="515"/>
      <c r="E679" s="266"/>
      <c r="F679" s="934"/>
      <c r="G679" s="266"/>
      <c r="H679" s="935"/>
      <c r="I679" s="935"/>
    </row>
    <row r="680" spans="1:9" ht="14.5" x14ac:dyDescent="0.35">
      <c r="A680" s="88" t="s">
        <v>733</v>
      </c>
      <c r="B680" s="571">
        <v>2021</v>
      </c>
      <c r="C680" s="86"/>
      <c r="D680" s="515"/>
      <c r="E680" s="266"/>
      <c r="F680" s="934"/>
      <c r="G680" s="266"/>
      <c r="H680" s="935"/>
      <c r="I680" s="935"/>
    </row>
    <row r="681" spans="1:9" ht="14.5" x14ac:dyDescent="0.35">
      <c r="A681" s="1117" t="s">
        <v>1476</v>
      </c>
      <c r="B681" s="571">
        <v>2021</v>
      </c>
      <c r="C681" s="1083" t="s">
        <v>27</v>
      </c>
      <c r="D681" s="79"/>
      <c r="E681" s="69"/>
      <c r="F681" s="514"/>
      <c r="G681" s="314"/>
      <c r="H681" s="936"/>
      <c r="I681" s="881"/>
    </row>
    <row r="682" spans="1:9" ht="42" x14ac:dyDescent="0.35">
      <c r="A682" s="1117" t="s">
        <v>1476</v>
      </c>
      <c r="B682" s="571">
        <v>2021</v>
      </c>
      <c r="C682" s="1083" t="s">
        <v>28</v>
      </c>
      <c r="D682" s="79"/>
      <c r="E682" s="69" t="s">
        <v>2060</v>
      </c>
      <c r="F682" s="514" t="s">
        <v>248</v>
      </c>
      <c r="G682" s="314"/>
      <c r="H682" s="936" t="s">
        <v>2061</v>
      </c>
      <c r="I682" s="937">
        <v>31250000</v>
      </c>
    </row>
    <row r="683" spans="1:9" ht="14.5" x14ac:dyDescent="0.35">
      <c r="A683" s="1117" t="s">
        <v>1476</v>
      </c>
      <c r="B683" s="571">
        <v>2021</v>
      </c>
      <c r="C683" s="1083" t="s">
        <v>29</v>
      </c>
      <c r="D683" s="79"/>
      <c r="E683" s="69"/>
      <c r="F683" s="514"/>
      <c r="G683" s="314"/>
      <c r="H683" s="936"/>
      <c r="I683" s="881"/>
    </row>
    <row r="684" spans="1:9" ht="28" x14ac:dyDescent="0.35">
      <c r="A684" s="1117" t="s">
        <v>1476</v>
      </c>
      <c r="B684" s="571">
        <v>2021</v>
      </c>
      <c r="C684" s="1083" t="s">
        <v>30</v>
      </c>
      <c r="D684" s="938"/>
      <c r="E684" s="69"/>
      <c r="F684" s="514"/>
      <c r="G684" s="314"/>
      <c r="H684" s="936"/>
      <c r="I684" s="881"/>
    </row>
    <row r="685" spans="1:9" ht="28" x14ac:dyDescent="0.35">
      <c r="A685" s="1117" t="s">
        <v>1476</v>
      </c>
      <c r="B685" s="571">
        <v>2021</v>
      </c>
      <c r="C685" s="1083" t="s">
        <v>31</v>
      </c>
      <c r="D685" s="938"/>
      <c r="E685" s="69"/>
      <c r="F685" s="514"/>
      <c r="G685" s="314"/>
      <c r="H685" s="936"/>
      <c r="I685" s="881"/>
    </row>
    <row r="686" spans="1:9" ht="14.5" x14ac:dyDescent="0.35">
      <c r="A686" s="1117" t="s">
        <v>1476</v>
      </c>
      <c r="B686" s="571">
        <v>2021</v>
      </c>
      <c r="C686" s="446" t="s">
        <v>32</v>
      </c>
      <c r="D686" s="1082"/>
      <c r="E686" s="69"/>
      <c r="F686" s="514"/>
      <c r="G686" s="314"/>
      <c r="H686" s="936"/>
      <c r="I686" s="881"/>
    </row>
    <row r="687" spans="1:9" ht="14.5" x14ac:dyDescent="0.35">
      <c r="A687" s="1117" t="s">
        <v>1476</v>
      </c>
      <c r="B687" s="571">
        <v>2021</v>
      </c>
      <c r="C687" s="447" t="s">
        <v>257</v>
      </c>
      <c r="D687" s="448"/>
      <c r="E687" s="904"/>
      <c r="F687" s="57"/>
      <c r="G687" s="89"/>
      <c r="H687" s="939"/>
      <c r="I687" s="940">
        <f>SUM(I682:I686)</f>
        <v>31250000</v>
      </c>
    </row>
    <row r="688" spans="1:9" ht="14.5" x14ac:dyDescent="0.35">
      <c r="A688" s="1117" t="s">
        <v>1476</v>
      </c>
      <c r="B688" s="571">
        <v>2021</v>
      </c>
      <c r="C688" s="78"/>
      <c r="D688" s="515"/>
      <c r="E688" s="266"/>
      <c r="F688" s="934"/>
      <c r="G688" s="266"/>
      <c r="H688" s="935"/>
      <c r="I688" s="935"/>
    </row>
    <row r="689" spans="1:9" ht="14.5" x14ac:dyDescent="0.35">
      <c r="A689" s="1117" t="s">
        <v>1481</v>
      </c>
      <c r="B689" s="571">
        <v>2021</v>
      </c>
      <c r="C689" s="450" t="s">
        <v>27</v>
      </c>
      <c r="D689" s="445"/>
      <c r="E689" s="514"/>
      <c r="F689" s="314"/>
      <c r="G689" s="263"/>
      <c r="H689" s="881"/>
      <c r="I689" s="881"/>
    </row>
    <row r="690" spans="1:9" ht="14.5" x14ac:dyDescent="0.35">
      <c r="A690" s="1117" t="s">
        <v>1481</v>
      </c>
      <c r="B690" s="571">
        <v>2021</v>
      </c>
      <c r="C690" s="450" t="s">
        <v>28</v>
      </c>
      <c r="D690" s="445" t="s">
        <v>2062</v>
      </c>
      <c r="E690" s="514"/>
      <c r="F690" s="314"/>
      <c r="G690" s="263"/>
      <c r="H690" s="885">
        <v>25700000</v>
      </c>
      <c r="I690" s="881"/>
    </row>
    <row r="691" spans="1:9" ht="14.5" x14ac:dyDescent="0.35">
      <c r="A691" s="1117" t="s">
        <v>1481</v>
      </c>
      <c r="B691" s="571">
        <v>2021</v>
      </c>
      <c r="C691" s="450" t="s">
        <v>29</v>
      </c>
      <c r="D691" s="445"/>
      <c r="E691" s="514"/>
      <c r="F691" s="314"/>
      <c r="G691" s="263"/>
      <c r="H691" s="941"/>
      <c r="I691" s="881"/>
    </row>
    <row r="692" spans="1:9" ht="28" x14ac:dyDescent="0.35">
      <c r="A692" s="1117" t="s">
        <v>1481</v>
      </c>
      <c r="B692" s="571">
        <v>2021</v>
      </c>
      <c r="C692" s="450" t="s">
        <v>30</v>
      </c>
      <c r="D692" s="445"/>
      <c r="E692" s="514"/>
      <c r="F692" s="314"/>
      <c r="G692" s="263"/>
      <c r="H692" s="941"/>
      <c r="I692" s="881"/>
    </row>
    <row r="693" spans="1:9" ht="28" x14ac:dyDescent="0.35">
      <c r="A693" s="1117" t="s">
        <v>1481</v>
      </c>
      <c r="B693" s="571">
        <v>2021</v>
      </c>
      <c r="C693" s="450" t="s">
        <v>31</v>
      </c>
      <c r="D693" s="445"/>
      <c r="E693" s="514"/>
      <c r="F693" s="314"/>
      <c r="G693" s="263"/>
      <c r="H693" s="941"/>
      <c r="I693" s="881"/>
    </row>
    <row r="694" spans="1:9" ht="14.5" x14ac:dyDescent="0.35">
      <c r="A694" s="1117" t="s">
        <v>1481</v>
      </c>
      <c r="B694" s="571">
        <v>2021</v>
      </c>
      <c r="C694" s="450" t="s">
        <v>32</v>
      </c>
      <c r="D694" s="445" t="s">
        <v>2063</v>
      </c>
      <c r="E694" s="514"/>
      <c r="F694" s="314"/>
      <c r="G694" s="263"/>
      <c r="H694" s="885">
        <v>17100000</v>
      </c>
      <c r="I694" s="881"/>
    </row>
    <row r="695" spans="1:9" ht="14.5" x14ac:dyDescent="0.35">
      <c r="A695" s="1117" t="s">
        <v>1481</v>
      </c>
      <c r="B695" s="571">
        <v>2021</v>
      </c>
      <c r="C695" s="78"/>
      <c r="D695" s="515"/>
      <c r="E695" s="266"/>
      <c r="F695" s="934"/>
      <c r="G695" s="266"/>
      <c r="H695" s="935"/>
      <c r="I695" s="935"/>
    </row>
    <row r="696" spans="1:9" ht="14.5" x14ac:dyDescent="0.35">
      <c r="A696" s="88" t="s">
        <v>1487</v>
      </c>
      <c r="B696" s="571">
        <v>2021</v>
      </c>
      <c r="C696" s="78" t="s">
        <v>1770</v>
      </c>
      <c r="D696" s="515"/>
      <c r="E696" s="266"/>
      <c r="F696" s="934"/>
      <c r="G696" s="266"/>
      <c r="H696" s="935"/>
      <c r="I696" s="935"/>
    </row>
    <row r="697" spans="1:9" ht="14.5" x14ac:dyDescent="0.35">
      <c r="A697" s="88" t="s">
        <v>1487</v>
      </c>
      <c r="B697" s="571">
        <v>2021</v>
      </c>
      <c r="C697" s="78"/>
      <c r="D697" s="515"/>
      <c r="E697" s="266"/>
      <c r="F697" s="934"/>
      <c r="G697" s="266"/>
      <c r="H697" s="935"/>
      <c r="I697" s="935"/>
    </row>
    <row r="698" spans="1:9" ht="28" x14ac:dyDescent="0.35">
      <c r="A698" s="1117" t="s">
        <v>1491</v>
      </c>
      <c r="B698" s="571">
        <v>2021</v>
      </c>
      <c r="C698" s="942" t="s">
        <v>27</v>
      </c>
      <c r="D698" s="943"/>
      <c r="E698" s="944"/>
      <c r="F698" s="945"/>
      <c r="G698" s="946"/>
      <c r="H698" s="947"/>
      <c r="I698" s="948"/>
    </row>
    <row r="699" spans="1:9" ht="56" x14ac:dyDescent="0.35">
      <c r="A699" s="1117" t="s">
        <v>1491</v>
      </c>
      <c r="B699" s="571">
        <v>2021</v>
      </c>
      <c r="C699" s="1157" t="s">
        <v>28</v>
      </c>
      <c r="D699" s="943" t="s">
        <v>2064</v>
      </c>
      <c r="E699" s="945" t="s">
        <v>2065</v>
      </c>
      <c r="F699" s="945">
        <v>100</v>
      </c>
      <c r="G699" s="949" t="s">
        <v>2066</v>
      </c>
      <c r="H699" s="947"/>
      <c r="I699" s="948">
        <v>322600000</v>
      </c>
    </row>
    <row r="700" spans="1:9" ht="28" x14ac:dyDescent="0.35">
      <c r="A700" s="1117" t="s">
        <v>1491</v>
      </c>
      <c r="B700" s="571">
        <v>2021</v>
      </c>
      <c r="C700" s="1158"/>
      <c r="D700" s="943" t="s">
        <v>2067</v>
      </c>
      <c r="E700" s="944" t="s">
        <v>2068</v>
      </c>
      <c r="F700" s="945">
        <v>300</v>
      </c>
      <c r="G700" s="946" t="s">
        <v>2069</v>
      </c>
      <c r="H700" s="947"/>
      <c r="I700" s="948">
        <v>610470000</v>
      </c>
    </row>
    <row r="701" spans="1:9" ht="28" x14ac:dyDescent="0.35">
      <c r="A701" s="1117" t="s">
        <v>1491</v>
      </c>
      <c r="B701" s="571">
        <v>2021</v>
      </c>
      <c r="C701" s="1158"/>
      <c r="D701" s="943" t="s">
        <v>2070</v>
      </c>
      <c r="E701" s="945" t="s">
        <v>2071</v>
      </c>
      <c r="F701" s="945">
        <v>1</v>
      </c>
      <c r="G701" s="946" t="s">
        <v>2072</v>
      </c>
      <c r="H701" s="947"/>
      <c r="I701" s="948">
        <v>243300000</v>
      </c>
    </row>
    <row r="702" spans="1:9" ht="28" x14ac:dyDescent="0.35">
      <c r="A702" s="1117" t="s">
        <v>1491</v>
      </c>
      <c r="B702" s="571">
        <v>2021</v>
      </c>
      <c r="C702" s="1159"/>
      <c r="D702" s="943" t="s">
        <v>2073</v>
      </c>
      <c r="E702" s="945" t="s">
        <v>2074</v>
      </c>
      <c r="F702" s="945">
        <v>50</v>
      </c>
      <c r="G702" s="946" t="s">
        <v>2075</v>
      </c>
      <c r="H702" s="947"/>
      <c r="I702" s="948">
        <v>781210400</v>
      </c>
    </row>
    <row r="703" spans="1:9" ht="70" x14ac:dyDescent="0.35">
      <c r="A703" s="1117" t="s">
        <v>1491</v>
      </c>
      <c r="B703" s="571">
        <v>2021</v>
      </c>
      <c r="C703" s="942" t="s">
        <v>2076</v>
      </c>
      <c r="D703" s="943" t="s">
        <v>2077</v>
      </c>
      <c r="E703" s="945" t="s">
        <v>2078</v>
      </c>
      <c r="F703" s="945">
        <v>500</v>
      </c>
      <c r="G703" s="949" t="s">
        <v>2079</v>
      </c>
      <c r="H703" s="947"/>
      <c r="I703" s="948">
        <v>215222000</v>
      </c>
    </row>
    <row r="704" spans="1:9" ht="28" x14ac:dyDescent="0.35">
      <c r="A704" s="1117" t="s">
        <v>1491</v>
      </c>
      <c r="B704" s="571">
        <v>2021</v>
      </c>
      <c r="C704" s="942" t="s">
        <v>2080</v>
      </c>
      <c r="D704" s="943"/>
      <c r="E704" s="944"/>
      <c r="F704" s="945"/>
      <c r="G704" s="946"/>
      <c r="H704" s="947"/>
      <c r="I704" s="948"/>
    </row>
    <row r="705" spans="1:9" ht="28" x14ac:dyDescent="0.35">
      <c r="A705" s="1117" t="s">
        <v>1491</v>
      </c>
      <c r="B705" s="571">
        <v>2021</v>
      </c>
      <c r="C705" s="1157" t="s">
        <v>30</v>
      </c>
      <c r="D705" s="943" t="s">
        <v>2081</v>
      </c>
      <c r="E705" s="945" t="s">
        <v>2082</v>
      </c>
      <c r="F705" s="945">
        <v>60</v>
      </c>
      <c r="G705" s="946" t="s">
        <v>2083</v>
      </c>
      <c r="H705" s="947"/>
      <c r="I705" s="948">
        <v>274848000</v>
      </c>
    </row>
    <row r="706" spans="1:9" ht="28" x14ac:dyDescent="0.35">
      <c r="A706" s="1117" t="s">
        <v>1491</v>
      </c>
      <c r="B706" s="571">
        <v>2021</v>
      </c>
      <c r="C706" s="1158"/>
      <c r="D706" s="943" t="s">
        <v>2084</v>
      </c>
      <c r="E706" s="944" t="s">
        <v>2085</v>
      </c>
      <c r="F706" s="945">
        <v>24</v>
      </c>
      <c r="G706" s="946" t="s">
        <v>2069</v>
      </c>
      <c r="H706" s="947"/>
      <c r="I706" s="948">
        <v>56579600</v>
      </c>
    </row>
    <row r="707" spans="1:9" ht="14.5" x14ac:dyDescent="0.35">
      <c r="A707" s="1117" t="s">
        <v>1491</v>
      </c>
      <c r="B707" s="571">
        <v>2021</v>
      </c>
      <c r="C707" s="1159"/>
      <c r="D707" s="943" t="s">
        <v>2086</v>
      </c>
      <c r="E707" s="945" t="s">
        <v>2082</v>
      </c>
      <c r="F707" s="945">
        <v>20</v>
      </c>
      <c r="G707" s="946" t="s">
        <v>2069</v>
      </c>
      <c r="H707" s="947"/>
      <c r="I707" s="948">
        <v>234491713</v>
      </c>
    </row>
    <row r="708" spans="1:9" ht="28" x14ac:dyDescent="0.35">
      <c r="A708" s="1117" t="s">
        <v>1491</v>
      </c>
      <c r="B708" s="571">
        <v>2021</v>
      </c>
      <c r="C708" s="942" t="s">
        <v>31</v>
      </c>
      <c r="D708" s="943"/>
      <c r="E708" s="944"/>
      <c r="F708" s="945"/>
      <c r="G708" s="946"/>
      <c r="H708" s="947"/>
      <c r="I708" s="948"/>
    </row>
    <row r="709" spans="1:9" ht="154" x14ac:dyDescent="0.35">
      <c r="A709" s="1117" t="s">
        <v>1491</v>
      </c>
      <c r="B709" s="571">
        <v>2021</v>
      </c>
      <c r="C709" s="1157" t="s">
        <v>32</v>
      </c>
      <c r="D709" s="943" t="s">
        <v>2087</v>
      </c>
      <c r="E709" s="945" t="s">
        <v>2088</v>
      </c>
      <c r="F709" s="945">
        <v>5</v>
      </c>
      <c r="G709" s="949" t="s">
        <v>2089</v>
      </c>
      <c r="H709" s="947"/>
      <c r="I709" s="948">
        <v>285142500</v>
      </c>
    </row>
    <row r="710" spans="1:9" ht="56" x14ac:dyDescent="0.35">
      <c r="A710" s="1117" t="s">
        <v>1491</v>
      </c>
      <c r="B710" s="571">
        <v>2021</v>
      </c>
      <c r="C710" s="1158"/>
      <c r="D710" s="943" t="s">
        <v>2090</v>
      </c>
      <c r="E710" s="944" t="s">
        <v>2091</v>
      </c>
      <c r="F710" s="945">
        <v>20</v>
      </c>
      <c r="G710" s="949" t="s">
        <v>2092</v>
      </c>
      <c r="H710" s="947"/>
      <c r="I710" s="948">
        <v>272763000</v>
      </c>
    </row>
    <row r="711" spans="1:9" ht="392" x14ac:dyDescent="0.35">
      <c r="A711" s="1117" t="s">
        <v>1491</v>
      </c>
      <c r="B711" s="571">
        <v>2021</v>
      </c>
      <c r="C711" s="1159"/>
      <c r="D711" s="943" t="s">
        <v>2093</v>
      </c>
      <c r="E711" s="945" t="s">
        <v>2094</v>
      </c>
      <c r="F711" s="945">
        <v>116</v>
      </c>
      <c r="G711" s="949" t="s">
        <v>2095</v>
      </c>
      <c r="H711" s="947"/>
      <c r="I711" s="948">
        <v>287459981</v>
      </c>
    </row>
    <row r="712" spans="1:9" ht="14.5" x14ac:dyDescent="0.35">
      <c r="A712" s="1117" t="s">
        <v>1491</v>
      </c>
      <c r="B712" s="571">
        <v>2021</v>
      </c>
      <c r="C712" s="78"/>
      <c r="D712" s="515"/>
      <c r="E712" s="266"/>
      <c r="F712" s="550"/>
      <c r="G712" s="266"/>
      <c r="H712" s="935"/>
      <c r="I712" s="935"/>
    </row>
    <row r="713" spans="1:9" ht="14.5" x14ac:dyDescent="0.35">
      <c r="A713" s="1117" t="s">
        <v>1496</v>
      </c>
      <c r="B713" s="571">
        <v>2021</v>
      </c>
      <c r="C713" s="444" t="s">
        <v>27</v>
      </c>
      <c r="D713" s="445"/>
      <c r="E713" s="500"/>
      <c r="F713" s="314"/>
      <c r="G713" s="263"/>
      <c r="H713" s="885"/>
      <c r="I713" s="881"/>
    </row>
    <row r="714" spans="1:9" ht="56" x14ac:dyDescent="0.35">
      <c r="A714" s="1117" t="s">
        <v>1496</v>
      </c>
      <c r="B714" s="571">
        <v>2021</v>
      </c>
      <c r="C714" s="444" t="s">
        <v>28</v>
      </c>
      <c r="D714" s="445" t="s">
        <v>2096</v>
      </c>
      <c r="E714" s="51" t="s">
        <v>2097</v>
      </c>
      <c r="F714" s="314">
        <v>1764</v>
      </c>
      <c r="G714" s="263" t="s">
        <v>2098</v>
      </c>
      <c r="H714" s="885">
        <v>429303600</v>
      </c>
      <c r="I714" s="881"/>
    </row>
    <row r="715" spans="1:9" ht="56" x14ac:dyDescent="0.35">
      <c r="A715" s="1117" t="s">
        <v>1496</v>
      </c>
      <c r="B715" s="571">
        <v>2021</v>
      </c>
      <c r="C715" s="444" t="s">
        <v>29</v>
      </c>
      <c r="D715" s="445" t="s">
        <v>2099</v>
      </c>
      <c r="E715" s="51" t="s">
        <v>2097</v>
      </c>
      <c r="F715" s="314">
        <v>4700</v>
      </c>
      <c r="G715" s="263" t="s">
        <v>2100</v>
      </c>
      <c r="H715" s="885">
        <v>339220345</v>
      </c>
      <c r="I715" s="881"/>
    </row>
    <row r="716" spans="1:9" ht="112" x14ac:dyDescent="0.35">
      <c r="A716" s="1117" t="s">
        <v>1496</v>
      </c>
      <c r="B716" s="571">
        <v>2021</v>
      </c>
      <c r="C716" s="450" t="s">
        <v>30</v>
      </c>
      <c r="D716" s="50" t="s">
        <v>2101</v>
      </c>
      <c r="E716" s="51" t="s">
        <v>2097</v>
      </c>
      <c r="F716" s="314">
        <v>3500</v>
      </c>
      <c r="G716" s="263" t="s">
        <v>2102</v>
      </c>
      <c r="H716" s="885">
        <v>669240000</v>
      </c>
      <c r="I716" s="881"/>
    </row>
    <row r="717" spans="1:9" ht="238" x14ac:dyDescent="0.35">
      <c r="A717" s="1117" t="s">
        <v>1496</v>
      </c>
      <c r="B717" s="571">
        <v>2021</v>
      </c>
      <c r="C717" s="450" t="s">
        <v>31</v>
      </c>
      <c r="D717" s="445" t="s">
        <v>2103</v>
      </c>
      <c r="E717" s="51" t="s">
        <v>2097</v>
      </c>
      <c r="F717" s="314">
        <v>8500</v>
      </c>
      <c r="G717" s="869" t="s">
        <v>2104</v>
      </c>
      <c r="H717" s="885">
        <v>947008800</v>
      </c>
      <c r="I717" s="881"/>
    </row>
    <row r="718" spans="1:9" ht="56" x14ac:dyDescent="0.35">
      <c r="A718" s="1117" t="s">
        <v>1496</v>
      </c>
      <c r="B718" s="571">
        <v>2021</v>
      </c>
      <c r="C718" s="450" t="s">
        <v>32</v>
      </c>
      <c r="D718" s="445" t="s">
        <v>2105</v>
      </c>
      <c r="E718" s="51" t="s">
        <v>2097</v>
      </c>
      <c r="F718" s="314">
        <v>2500</v>
      </c>
      <c r="G718" s="869" t="s">
        <v>2106</v>
      </c>
      <c r="H718" s="885">
        <v>234250000</v>
      </c>
      <c r="I718" s="881"/>
    </row>
    <row r="719" spans="1:9" ht="14.5" x14ac:dyDescent="0.35">
      <c r="A719" s="1117" t="s">
        <v>1496</v>
      </c>
      <c r="B719" s="571">
        <v>2021</v>
      </c>
      <c r="C719" s="880"/>
      <c r="D719" s="515"/>
      <c r="E719" s="510"/>
      <c r="F719" s="266"/>
      <c r="G719" s="266"/>
      <c r="H719" s="875"/>
      <c r="I719" s="875"/>
    </row>
    <row r="720" spans="1:9" ht="14.5" x14ac:dyDescent="0.35">
      <c r="A720" s="1117" t="s">
        <v>1503</v>
      </c>
      <c r="B720" s="571">
        <v>2021</v>
      </c>
      <c r="C720" s="444" t="s">
        <v>27</v>
      </c>
      <c r="D720" s="445"/>
      <c r="E720" s="514"/>
      <c r="F720" s="314"/>
      <c r="G720" s="263"/>
      <c r="H720" s="885"/>
      <c r="I720" s="881"/>
    </row>
    <row r="721" spans="1:9" ht="14.5" x14ac:dyDescent="0.35">
      <c r="A721" s="1117" t="s">
        <v>1503</v>
      </c>
      <c r="B721" s="571">
        <v>2021</v>
      </c>
      <c r="C721" s="444" t="s">
        <v>28</v>
      </c>
      <c r="D721" s="950" t="s">
        <v>2107</v>
      </c>
      <c r="E721" s="514">
        <v>2</v>
      </c>
      <c r="F721" s="314"/>
      <c r="G721" s="263" t="s">
        <v>2108</v>
      </c>
      <c r="H721" s="885">
        <v>50000000</v>
      </c>
      <c r="I721" s="881"/>
    </row>
    <row r="722" spans="1:9" ht="14.5" x14ac:dyDescent="0.35">
      <c r="A722" s="1117" t="s">
        <v>1503</v>
      </c>
      <c r="B722" s="571">
        <v>2021</v>
      </c>
      <c r="C722" s="444" t="s">
        <v>29</v>
      </c>
      <c r="D722" s="445"/>
      <c r="E722" s="514"/>
      <c r="F722" s="314"/>
      <c r="G722" s="263"/>
      <c r="H722" s="885"/>
      <c r="I722" s="881"/>
    </row>
    <row r="723" spans="1:9" ht="28" x14ac:dyDescent="0.35">
      <c r="A723" s="1117" t="s">
        <v>1503</v>
      </c>
      <c r="B723" s="571">
        <v>2021</v>
      </c>
      <c r="C723" s="450" t="s">
        <v>30</v>
      </c>
      <c r="D723" s="445" t="s">
        <v>2109</v>
      </c>
      <c r="E723" s="514">
        <v>1</v>
      </c>
      <c r="F723" s="314"/>
      <c r="G723" s="263" t="s">
        <v>2110</v>
      </c>
      <c r="H723" s="885">
        <v>150000000</v>
      </c>
      <c r="I723" s="881"/>
    </row>
    <row r="724" spans="1:9" ht="28" x14ac:dyDescent="0.35">
      <c r="A724" s="1117" t="s">
        <v>1503</v>
      </c>
      <c r="B724" s="571">
        <v>2021</v>
      </c>
      <c r="C724" s="450"/>
      <c r="D724" s="445" t="s">
        <v>2111</v>
      </c>
      <c r="E724" s="514">
        <v>1</v>
      </c>
      <c r="F724" s="314"/>
      <c r="G724" s="263" t="s">
        <v>2112</v>
      </c>
      <c r="H724" s="885">
        <v>99966200</v>
      </c>
      <c r="I724" s="881"/>
    </row>
    <row r="725" spans="1:9" ht="28" x14ac:dyDescent="0.35">
      <c r="A725" s="1117" t="s">
        <v>1503</v>
      </c>
      <c r="B725" s="571">
        <v>2021</v>
      </c>
      <c r="C725" s="450" t="s">
        <v>31</v>
      </c>
      <c r="D725" s="445"/>
      <c r="E725" s="514"/>
      <c r="F725" s="314"/>
      <c r="G725" s="263"/>
      <c r="H725" s="885"/>
      <c r="I725" s="881"/>
    </row>
    <row r="726" spans="1:9" ht="14.5" x14ac:dyDescent="0.35">
      <c r="A726" s="1117" t="s">
        <v>1503</v>
      </c>
      <c r="B726" s="571">
        <v>2021</v>
      </c>
      <c r="C726" s="450" t="s">
        <v>32</v>
      </c>
      <c r="D726" s="445" t="s">
        <v>2113</v>
      </c>
      <c r="E726" s="514">
        <v>1</v>
      </c>
      <c r="F726" s="314"/>
      <c r="G726" s="263" t="s">
        <v>2108</v>
      </c>
      <c r="H726" s="885">
        <v>60006000</v>
      </c>
      <c r="I726" s="881"/>
    </row>
    <row r="727" spans="1:9" ht="14.5" x14ac:dyDescent="0.35">
      <c r="A727" s="1117" t="s">
        <v>1503</v>
      </c>
      <c r="B727" s="571">
        <v>2021</v>
      </c>
      <c r="C727" s="880"/>
      <c r="D727" s="515"/>
      <c r="E727" s="510"/>
      <c r="F727" s="266"/>
      <c r="G727" s="266"/>
      <c r="H727" s="875"/>
      <c r="I727" s="875"/>
    </row>
    <row r="728" spans="1:9" ht="14.5" x14ac:dyDescent="0.35">
      <c r="A728" s="1117" t="s">
        <v>1507</v>
      </c>
      <c r="B728" s="571">
        <v>2021</v>
      </c>
      <c r="C728" s="444" t="s">
        <v>27</v>
      </c>
      <c r="D728" s="445"/>
      <c r="E728" s="514"/>
      <c r="F728" s="314"/>
      <c r="G728" s="263"/>
      <c r="H728" s="881"/>
      <c r="I728" s="881"/>
    </row>
    <row r="729" spans="1:9" ht="28" x14ac:dyDescent="0.35">
      <c r="A729" s="1117" t="s">
        <v>1507</v>
      </c>
      <c r="B729" s="571">
        <v>2021</v>
      </c>
      <c r="C729" s="444" t="s">
        <v>28</v>
      </c>
      <c r="D729" s="951" t="s">
        <v>2114</v>
      </c>
      <c r="E729" s="57"/>
      <c r="F729" s="314">
        <v>20</v>
      </c>
      <c r="G729" s="263" t="s">
        <v>2115</v>
      </c>
      <c r="H729" s="879"/>
      <c r="I729" s="952">
        <v>53500000</v>
      </c>
    </row>
    <row r="730" spans="1:9" ht="28" x14ac:dyDescent="0.35">
      <c r="A730" s="1117" t="s">
        <v>1507</v>
      </c>
      <c r="B730" s="571">
        <v>2021</v>
      </c>
      <c r="C730" s="444" t="s">
        <v>29</v>
      </c>
      <c r="D730" s="951" t="s">
        <v>2116</v>
      </c>
      <c r="E730" s="57"/>
      <c r="F730" s="314">
        <v>350</v>
      </c>
      <c r="G730" s="263" t="s">
        <v>2117</v>
      </c>
      <c r="H730" s="879"/>
      <c r="I730" s="952">
        <v>49450000</v>
      </c>
    </row>
    <row r="731" spans="1:9" ht="14.5" x14ac:dyDescent="0.35">
      <c r="A731" s="1117" t="s">
        <v>1507</v>
      </c>
      <c r="B731" s="571">
        <v>2021</v>
      </c>
      <c r="C731" s="444"/>
      <c r="D731" s="953" t="s">
        <v>2118</v>
      </c>
      <c r="E731" s="57"/>
      <c r="F731" s="314"/>
      <c r="G731" s="263" t="s">
        <v>2119</v>
      </c>
      <c r="H731" s="952">
        <v>10220000</v>
      </c>
      <c r="I731" s="952"/>
    </row>
    <row r="732" spans="1:9" ht="14.5" x14ac:dyDescent="0.35">
      <c r="A732" s="1117" t="s">
        <v>1507</v>
      </c>
      <c r="B732" s="571">
        <v>2021</v>
      </c>
      <c r="C732" s="444"/>
      <c r="D732" s="954" t="s">
        <v>2120</v>
      </c>
      <c r="E732" s="57"/>
      <c r="F732" s="314"/>
      <c r="G732" s="263" t="s">
        <v>2121</v>
      </c>
      <c r="H732" s="952">
        <v>11680000</v>
      </c>
      <c r="I732" s="952"/>
    </row>
    <row r="733" spans="1:9" ht="28" x14ac:dyDescent="0.35">
      <c r="A733" s="1117" t="s">
        <v>1507</v>
      </c>
      <c r="B733" s="571">
        <v>2021</v>
      </c>
      <c r="C733" s="450" t="s">
        <v>30</v>
      </c>
      <c r="D733" s="445"/>
      <c r="E733" s="514"/>
      <c r="F733" s="314"/>
      <c r="G733" s="263"/>
      <c r="H733" s="881"/>
      <c r="I733" s="881"/>
    </row>
    <row r="734" spans="1:9" ht="28" x14ac:dyDescent="0.35">
      <c r="A734" s="1117" t="s">
        <v>1507</v>
      </c>
      <c r="B734" s="571">
        <v>2021</v>
      </c>
      <c r="C734" s="450" t="s">
        <v>31</v>
      </c>
      <c r="D734" s="445"/>
      <c r="E734" s="514"/>
      <c r="F734" s="314"/>
      <c r="G734" s="263"/>
      <c r="H734" s="881"/>
      <c r="I734" s="881"/>
    </row>
    <row r="735" spans="1:9" ht="14.5" x14ac:dyDescent="0.35">
      <c r="A735" s="1117" t="s">
        <v>1507</v>
      </c>
      <c r="B735" s="571">
        <v>2021</v>
      </c>
      <c r="C735" s="450" t="s">
        <v>32</v>
      </c>
      <c r="D735" s="445"/>
      <c r="E735" s="514"/>
      <c r="F735" s="314"/>
      <c r="G735" s="263"/>
      <c r="H735" s="881"/>
      <c r="I735" s="881"/>
    </row>
    <row r="736" spans="1:9" ht="14.5" x14ac:dyDescent="0.35">
      <c r="A736" s="1117" t="s">
        <v>1507</v>
      </c>
      <c r="B736" s="571">
        <v>2021</v>
      </c>
      <c r="C736" s="504"/>
      <c r="D736" s="446"/>
      <c r="E736" s="514"/>
      <c r="F736" s="314"/>
      <c r="G736" s="314"/>
      <c r="H736" s="955"/>
      <c r="I736" s="955"/>
    </row>
    <row r="737" spans="1:9" ht="14.5" x14ac:dyDescent="0.35">
      <c r="A737" s="1117" t="s">
        <v>1513</v>
      </c>
      <c r="B737" s="571">
        <v>2021</v>
      </c>
      <c r="C737" s="450" t="s">
        <v>27</v>
      </c>
      <c r="D737" s="445"/>
      <c r="E737" s="514"/>
      <c r="F737" s="314"/>
      <c r="G737" s="263"/>
      <c r="H737" s="881"/>
      <c r="I737" s="881"/>
    </row>
    <row r="738" spans="1:9" ht="14.5" x14ac:dyDescent="0.35">
      <c r="A738" s="1117" t="s">
        <v>1513</v>
      </c>
      <c r="B738" s="571">
        <v>2021</v>
      </c>
      <c r="C738" s="450" t="s">
        <v>28</v>
      </c>
      <c r="D738" s="445"/>
      <c r="E738" s="514"/>
      <c r="F738" s="314"/>
      <c r="G738" s="263"/>
      <c r="H738" s="881"/>
      <c r="I738" s="881"/>
    </row>
    <row r="739" spans="1:9" ht="28" x14ac:dyDescent="0.35">
      <c r="A739" s="1117" t="s">
        <v>1513</v>
      </c>
      <c r="B739" s="571">
        <v>2021</v>
      </c>
      <c r="C739" s="1152" t="s">
        <v>29</v>
      </c>
      <c r="D739" s="445" t="s">
        <v>2122</v>
      </c>
      <c r="E739" s="57"/>
      <c r="F739" s="314">
        <v>1650</v>
      </c>
      <c r="G739" s="263" t="s">
        <v>2123</v>
      </c>
      <c r="H739" s="879"/>
      <c r="I739" s="952">
        <v>5035000</v>
      </c>
    </row>
    <row r="740" spans="1:9" ht="28" x14ac:dyDescent="0.35">
      <c r="A740" s="1117" t="s">
        <v>1513</v>
      </c>
      <c r="B740" s="571">
        <v>2021</v>
      </c>
      <c r="C740" s="1154"/>
      <c r="D740" s="445" t="s">
        <v>2124</v>
      </c>
      <c r="E740" s="314" t="s">
        <v>2125</v>
      </c>
      <c r="F740" s="314">
        <v>500</v>
      </c>
      <c r="G740" s="263" t="s">
        <v>2126</v>
      </c>
      <c r="H740" s="879"/>
      <c r="I740" s="952">
        <v>70100000</v>
      </c>
    </row>
    <row r="741" spans="1:9" ht="14.5" x14ac:dyDescent="0.35">
      <c r="A741" s="1117" t="s">
        <v>1513</v>
      </c>
      <c r="B741" s="571">
        <v>2021</v>
      </c>
      <c r="C741" s="1154"/>
      <c r="D741" s="951" t="s">
        <v>2127</v>
      </c>
      <c r="E741" s="314"/>
      <c r="F741" s="314"/>
      <c r="G741" s="263" t="s">
        <v>2121</v>
      </c>
      <c r="H741" s="952">
        <v>5500000</v>
      </c>
      <c r="I741" s="952"/>
    </row>
    <row r="742" spans="1:9" ht="14.5" x14ac:dyDescent="0.35">
      <c r="A742" s="1117" t="s">
        <v>1513</v>
      </c>
      <c r="B742" s="571">
        <v>2021</v>
      </c>
      <c r="C742" s="1154"/>
      <c r="D742" s="953" t="s">
        <v>2118</v>
      </c>
      <c r="E742" s="314"/>
      <c r="F742" s="314"/>
      <c r="G742" s="263" t="s">
        <v>2128</v>
      </c>
      <c r="H742" s="952">
        <v>4380000</v>
      </c>
      <c r="I742" s="952"/>
    </row>
    <row r="743" spans="1:9" ht="28" x14ac:dyDescent="0.35">
      <c r="A743" s="1117" t="s">
        <v>1513</v>
      </c>
      <c r="B743" s="571">
        <v>2021</v>
      </c>
      <c r="C743" s="1153"/>
      <c r="D743" s="956" t="s">
        <v>2129</v>
      </c>
      <c r="E743" s="314"/>
      <c r="F743" s="314"/>
      <c r="G743" s="263"/>
      <c r="H743" s="952"/>
      <c r="I743" s="952">
        <v>6740000</v>
      </c>
    </row>
    <row r="744" spans="1:9" ht="28" x14ac:dyDescent="0.35">
      <c r="A744" s="1117" t="s">
        <v>1513</v>
      </c>
      <c r="B744" s="571">
        <v>2021</v>
      </c>
      <c r="C744" s="450" t="s">
        <v>30</v>
      </c>
      <c r="D744" s="445"/>
      <c r="E744" s="57"/>
      <c r="F744" s="314"/>
      <c r="G744" s="263"/>
      <c r="H744" s="879"/>
      <c r="I744" s="879"/>
    </row>
    <row r="745" spans="1:9" ht="28" x14ac:dyDescent="0.35">
      <c r="A745" s="1117" t="s">
        <v>1513</v>
      </c>
      <c r="B745" s="571">
        <v>2021</v>
      </c>
      <c r="C745" s="450" t="s">
        <v>31</v>
      </c>
      <c r="D745" s="445" t="s">
        <v>2130</v>
      </c>
      <c r="E745" s="314" t="s">
        <v>2131</v>
      </c>
      <c r="F745" s="314"/>
      <c r="G745" s="263" t="s">
        <v>2132</v>
      </c>
      <c r="H745" s="879"/>
      <c r="I745" s="952">
        <v>147840000</v>
      </c>
    </row>
    <row r="746" spans="1:9" ht="28" x14ac:dyDescent="0.35">
      <c r="A746" s="1117" t="s">
        <v>1513</v>
      </c>
      <c r="B746" s="571">
        <v>2021</v>
      </c>
      <c r="C746" s="450" t="s">
        <v>32</v>
      </c>
      <c r="D746" s="445" t="s">
        <v>2133</v>
      </c>
      <c r="E746" s="57"/>
      <c r="F746" s="314"/>
      <c r="G746" s="263" t="s">
        <v>2132</v>
      </c>
      <c r="H746" s="879"/>
      <c r="I746" s="952">
        <v>2197300</v>
      </c>
    </row>
    <row r="747" spans="1:9" ht="14.5" x14ac:dyDescent="0.35">
      <c r="A747" s="1117" t="s">
        <v>1513</v>
      </c>
      <c r="B747" s="571">
        <v>2021</v>
      </c>
      <c r="C747" s="450"/>
      <c r="D747" s="382" t="s">
        <v>2134</v>
      </c>
      <c r="E747" s="57"/>
      <c r="F747" s="314"/>
      <c r="G747" s="263" t="s">
        <v>2135</v>
      </c>
      <c r="H747" s="879"/>
      <c r="I747" s="952">
        <v>5000000</v>
      </c>
    </row>
    <row r="748" spans="1:9" ht="46.5" x14ac:dyDescent="0.35">
      <c r="A748" s="1117" t="s">
        <v>1516</v>
      </c>
      <c r="B748" s="571">
        <v>2021</v>
      </c>
      <c r="C748" s="957" t="s">
        <v>27</v>
      </c>
      <c r="D748" s="958" t="s">
        <v>2136</v>
      </c>
      <c r="E748" s="959" t="s">
        <v>2137</v>
      </c>
      <c r="F748" s="959"/>
      <c r="G748" s="960" t="s">
        <v>2138</v>
      </c>
      <c r="H748" s="961">
        <v>725783333</v>
      </c>
      <c r="I748" s="961"/>
    </row>
    <row r="749" spans="1:9" ht="294.5" x14ac:dyDescent="0.35">
      <c r="A749" s="1117" t="s">
        <v>1516</v>
      </c>
      <c r="B749" s="571">
        <v>2021</v>
      </c>
      <c r="C749" s="957" t="s">
        <v>28</v>
      </c>
      <c r="D749" s="962" t="s">
        <v>2139</v>
      </c>
      <c r="E749" s="963" t="s">
        <v>2140</v>
      </c>
      <c r="F749" s="963" t="s">
        <v>2141</v>
      </c>
      <c r="G749" s="964" t="s">
        <v>2142</v>
      </c>
      <c r="H749" s="961">
        <v>403520000</v>
      </c>
      <c r="I749" s="961">
        <v>167015000</v>
      </c>
    </row>
    <row r="750" spans="1:9" ht="232.5" x14ac:dyDescent="0.35">
      <c r="A750" s="1117" t="s">
        <v>1516</v>
      </c>
      <c r="B750" s="571">
        <v>2021</v>
      </c>
      <c r="C750" s="957" t="s">
        <v>29</v>
      </c>
      <c r="D750" s="962" t="s">
        <v>2143</v>
      </c>
      <c r="E750" s="959" t="s">
        <v>2144</v>
      </c>
      <c r="F750" s="959"/>
      <c r="G750" s="959" t="s">
        <v>2144</v>
      </c>
      <c r="H750" s="961">
        <v>104353200</v>
      </c>
      <c r="I750" s="961">
        <v>686303100</v>
      </c>
    </row>
    <row r="751" spans="1:9" ht="248" x14ac:dyDescent="0.35">
      <c r="A751" s="1117" t="s">
        <v>1516</v>
      </c>
      <c r="B751" s="571">
        <v>2021</v>
      </c>
      <c r="C751" s="965" t="s">
        <v>30</v>
      </c>
      <c r="D751" s="958" t="s">
        <v>2145</v>
      </c>
      <c r="E751" s="959" t="s">
        <v>2146</v>
      </c>
      <c r="F751" s="959" t="s">
        <v>2147</v>
      </c>
      <c r="G751" s="960" t="s">
        <v>2138</v>
      </c>
      <c r="H751" s="961">
        <v>208333300</v>
      </c>
      <c r="I751" s="961"/>
    </row>
    <row r="752" spans="1:9" ht="62" x14ac:dyDescent="0.35">
      <c r="A752" s="1117" t="s">
        <v>1516</v>
      </c>
      <c r="B752" s="571">
        <v>2021</v>
      </c>
      <c r="C752" s="965" t="s">
        <v>31</v>
      </c>
      <c r="D752" s="962" t="s">
        <v>2148</v>
      </c>
      <c r="E752" s="959" t="s">
        <v>2149</v>
      </c>
      <c r="F752" s="959"/>
      <c r="G752" s="960" t="s">
        <v>2150</v>
      </c>
      <c r="H752" s="961">
        <v>631935000</v>
      </c>
      <c r="I752" s="961"/>
    </row>
    <row r="753" spans="1:9" ht="15.5" x14ac:dyDescent="0.35">
      <c r="A753" s="1117" t="s">
        <v>1516</v>
      </c>
      <c r="B753" s="571">
        <v>2021</v>
      </c>
      <c r="C753" s="965" t="s">
        <v>32</v>
      </c>
      <c r="D753" s="958"/>
      <c r="E753" s="966"/>
      <c r="F753" s="959"/>
      <c r="G753" s="960"/>
      <c r="H753" s="961"/>
      <c r="I753" s="961"/>
    </row>
    <row r="754" spans="1:9" ht="14.5" x14ac:dyDescent="0.35">
      <c r="A754" s="1117" t="s">
        <v>1516</v>
      </c>
      <c r="B754" s="571">
        <v>2021</v>
      </c>
      <c r="C754" s="504"/>
      <c r="D754" s="446"/>
      <c r="E754" s="514"/>
      <c r="F754" s="314"/>
      <c r="G754" s="314"/>
      <c r="H754" s="955"/>
      <c r="I754" s="955"/>
    </row>
    <row r="755" spans="1:9" ht="14.5" x14ac:dyDescent="0.35">
      <c r="A755" s="1117" t="s">
        <v>1521</v>
      </c>
      <c r="B755" s="571">
        <v>2021</v>
      </c>
      <c r="C755" s="967" t="s">
        <v>27</v>
      </c>
      <c r="D755" s="968" t="s">
        <v>2151</v>
      </c>
      <c r="E755" s="944" t="s">
        <v>2152</v>
      </c>
      <c r="F755" s="969">
        <v>100</v>
      </c>
      <c r="G755" s="970" t="s">
        <v>2153</v>
      </c>
      <c r="H755" s="971"/>
      <c r="I755" s="972">
        <v>18356</v>
      </c>
    </row>
    <row r="756" spans="1:9" ht="14.5" x14ac:dyDescent="0.35">
      <c r="A756" s="1117" t="s">
        <v>1521</v>
      </c>
      <c r="B756" s="571">
        <v>2021</v>
      </c>
      <c r="C756" s="967"/>
      <c r="D756" s="968" t="s">
        <v>2154</v>
      </c>
      <c r="E756" s="944" t="s">
        <v>2152</v>
      </c>
      <c r="F756" s="969">
        <v>2000</v>
      </c>
      <c r="G756" s="970" t="s">
        <v>2153</v>
      </c>
      <c r="H756" s="971"/>
      <c r="I756" s="972">
        <v>25123</v>
      </c>
    </row>
    <row r="757" spans="1:9" ht="14.5" x14ac:dyDescent="0.35">
      <c r="A757" s="1117" t="s">
        <v>1521</v>
      </c>
      <c r="B757" s="571">
        <v>2021</v>
      </c>
      <c r="C757" s="973" t="s">
        <v>28</v>
      </c>
      <c r="D757" s="968" t="s">
        <v>2155</v>
      </c>
      <c r="E757" s="945" t="s">
        <v>2152</v>
      </c>
      <c r="F757" s="969">
        <v>30</v>
      </c>
      <c r="G757" s="970" t="s">
        <v>2153</v>
      </c>
      <c r="H757" s="971"/>
      <c r="I757" s="972">
        <v>9770</v>
      </c>
    </row>
    <row r="758" spans="1:9" ht="14.5" x14ac:dyDescent="0.35">
      <c r="A758" s="1117" t="s">
        <v>1521</v>
      </c>
      <c r="B758" s="571">
        <v>2021</v>
      </c>
      <c r="C758" s="967"/>
      <c r="D758" s="968" t="s">
        <v>2156</v>
      </c>
      <c r="E758" s="945" t="s">
        <v>2152</v>
      </c>
      <c r="F758" s="969">
        <v>70</v>
      </c>
      <c r="G758" s="970" t="s">
        <v>2153</v>
      </c>
      <c r="H758" s="971"/>
      <c r="I758" s="972">
        <v>21956</v>
      </c>
    </row>
    <row r="759" spans="1:9" ht="14.5" x14ac:dyDescent="0.35">
      <c r="A759" s="1117" t="s">
        <v>1521</v>
      </c>
      <c r="B759" s="571">
        <v>2021</v>
      </c>
      <c r="C759" s="967"/>
      <c r="D759" s="968" t="s">
        <v>2157</v>
      </c>
      <c r="E759" s="945" t="s">
        <v>2152</v>
      </c>
      <c r="F759" s="969">
        <v>10</v>
      </c>
      <c r="G759" s="970" t="s">
        <v>2153</v>
      </c>
      <c r="H759" s="971"/>
      <c r="I759" s="972">
        <v>3973</v>
      </c>
    </row>
    <row r="760" spans="1:9" ht="14.5" x14ac:dyDescent="0.35">
      <c r="A760" s="1117" t="s">
        <v>1521</v>
      </c>
      <c r="B760" s="571">
        <v>2021</v>
      </c>
      <c r="C760" s="967"/>
      <c r="D760" s="968" t="s">
        <v>2158</v>
      </c>
      <c r="E760" s="945" t="s">
        <v>2152</v>
      </c>
      <c r="F760" s="969">
        <v>100</v>
      </c>
      <c r="G760" s="970" t="s">
        <v>2153</v>
      </c>
      <c r="H760" s="971"/>
      <c r="I760" s="972">
        <v>9627</v>
      </c>
    </row>
    <row r="761" spans="1:9" ht="14.5" x14ac:dyDescent="0.35">
      <c r="A761" s="1117" t="s">
        <v>1521</v>
      </c>
      <c r="B761" s="571">
        <v>2021</v>
      </c>
      <c r="C761" s="967" t="s">
        <v>29</v>
      </c>
      <c r="D761" s="968" t="s">
        <v>2159</v>
      </c>
      <c r="E761" s="944" t="s">
        <v>2152</v>
      </c>
      <c r="F761" s="969">
        <v>1000</v>
      </c>
      <c r="G761" s="970" t="s">
        <v>2160</v>
      </c>
      <c r="H761" s="971"/>
      <c r="I761" s="972">
        <v>25951</v>
      </c>
    </row>
    <row r="762" spans="1:9" ht="28" x14ac:dyDescent="0.35">
      <c r="A762" s="1117" t="s">
        <v>1521</v>
      </c>
      <c r="B762" s="571">
        <v>2021</v>
      </c>
      <c r="C762" s="973" t="s">
        <v>30</v>
      </c>
      <c r="D762" s="968" t="s">
        <v>2161</v>
      </c>
      <c r="E762" s="945" t="s">
        <v>2162</v>
      </c>
      <c r="F762" s="969">
        <v>1</v>
      </c>
      <c r="G762" s="970" t="s">
        <v>2163</v>
      </c>
      <c r="H762" s="971"/>
      <c r="I762" s="972">
        <v>10906</v>
      </c>
    </row>
    <row r="763" spans="1:9" ht="14.5" x14ac:dyDescent="0.35">
      <c r="A763" s="1117" t="s">
        <v>1521</v>
      </c>
      <c r="B763" s="571">
        <v>2021</v>
      </c>
      <c r="C763" s="973"/>
      <c r="D763" s="968" t="s">
        <v>2164</v>
      </c>
      <c r="E763" s="945" t="s">
        <v>2152</v>
      </c>
      <c r="F763" s="969">
        <v>100</v>
      </c>
      <c r="G763" s="970" t="s">
        <v>2153</v>
      </c>
      <c r="H763" s="971"/>
      <c r="I763" s="972">
        <v>14725</v>
      </c>
    </row>
    <row r="764" spans="1:9" ht="14.5" x14ac:dyDescent="0.35">
      <c r="A764" s="1117" t="s">
        <v>1521</v>
      </c>
      <c r="B764" s="571">
        <v>2021</v>
      </c>
      <c r="C764" s="973"/>
      <c r="D764" s="968" t="s">
        <v>2165</v>
      </c>
      <c r="E764" s="945" t="s">
        <v>2152</v>
      </c>
      <c r="F764" s="969">
        <v>50</v>
      </c>
      <c r="G764" s="970" t="s">
        <v>2153</v>
      </c>
      <c r="H764" s="971"/>
      <c r="I764" s="972">
        <v>8985</v>
      </c>
    </row>
    <row r="765" spans="1:9" ht="14.5" x14ac:dyDescent="0.35">
      <c r="A765" s="1117" t="s">
        <v>1521</v>
      </c>
      <c r="B765" s="571">
        <v>2021</v>
      </c>
      <c r="C765" s="973"/>
      <c r="D765" s="968" t="s">
        <v>2166</v>
      </c>
      <c r="E765" s="945" t="s">
        <v>2152</v>
      </c>
      <c r="F765" s="969">
        <v>500</v>
      </c>
      <c r="G765" s="970" t="s">
        <v>2153</v>
      </c>
      <c r="H765" s="971"/>
      <c r="I765" s="972">
        <v>9685</v>
      </c>
    </row>
    <row r="766" spans="1:9" ht="14.5" x14ac:dyDescent="0.35">
      <c r="A766" s="1117" t="s">
        <v>1521</v>
      </c>
      <c r="B766" s="571">
        <v>2021</v>
      </c>
      <c r="C766" s="973"/>
      <c r="D766" s="968" t="s">
        <v>2167</v>
      </c>
      <c r="E766" s="945" t="s">
        <v>2152</v>
      </c>
      <c r="F766" s="969">
        <v>100</v>
      </c>
      <c r="G766" s="970" t="s">
        <v>2153</v>
      </c>
      <c r="H766" s="971"/>
      <c r="I766" s="972">
        <v>9788</v>
      </c>
    </row>
    <row r="767" spans="1:9" ht="28" x14ac:dyDescent="0.35">
      <c r="A767" s="1117" t="s">
        <v>1521</v>
      </c>
      <c r="B767" s="571">
        <v>2021</v>
      </c>
      <c r="C767" s="973" t="s">
        <v>31</v>
      </c>
      <c r="D767" s="968" t="s">
        <v>2168</v>
      </c>
      <c r="E767" s="944" t="s">
        <v>2152</v>
      </c>
      <c r="F767" s="969">
        <v>200</v>
      </c>
      <c r="G767" s="970" t="s">
        <v>2153</v>
      </c>
      <c r="H767" s="971"/>
      <c r="I767" s="972">
        <v>37980</v>
      </c>
    </row>
    <row r="768" spans="1:9" ht="14.5" x14ac:dyDescent="0.35">
      <c r="A768" s="1117" t="s">
        <v>1521</v>
      </c>
      <c r="B768" s="571">
        <v>2021</v>
      </c>
      <c r="C768" s="973"/>
      <c r="D768" s="968" t="s">
        <v>2169</v>
      </c>
      <c r="E768" s="944" t="s">
        <v>2152</v>
      </c>
      <c r="F768" s="969">
        <v>200</v>
      </c>
      <c r="G768" s="970" t="s">
        <v>2163</v>
      </c>
      <c r="H768" s="971"/>
      <c r="I768" s="972">
        <v>36169</v>
      </c>
    </row>
    <row r="769" spans="1:9" ht="14.5" x14ac:dyDescent="0.35">
      <c r="A769" s="1117" t="s">
        <v>1521</v>
      </c>
      <c r="B769" s="571">
        <v>2021</v>
      </c>
      <c r="C769" s="973"/>
      <c r="D769" s="968" t="s">
        <v>2170</v>
      </c>
      <c r="E769" s="944" t="s">
        <v>2152</v>
      </c>
      <c r="F769" s="969">
        <v>1000</v>
      </c>
      <c r="G769" s="970" t="s">
        <v>2160</v>
      </c>
      <c r="H769" s="971"/>
      <c r="I769" s="972">
        <v>27136</v>
      </c>
    </row>
    <row r="770" spans="1:9" ht="14.5" x14ac:dyDescent="0.35">
      <c r="A770" s="1117" t="s">
        <v>1521</v>
      </c>
      <c r="B770" s="571">
        <v>2021</v>
      </c>
      <c r="C770" s="973"/>
      <c r="D770" s="968" t="s">
        <v>2171</v>
      </c>
      <c r="E770" s="944" t="s">
        <v>2152</v>
      </c>
      <c r="F770" s="969">
        <v>50</v>
      </c>
      <c r="G770" s="970" t="s">
        <v>2153</v>
      </c>
      <c r="H770" s="971"/>
      <c r="I770" s="972">
        <v>21165</v>
      </c>
    </row>
    <row r="771" spans="1:9" ht="14.5" x14ac:dyDescent="0.35">
      <c r="A771" s="1117" t="s">
        <v>1521</v>
      </c>
      <c r="B771" s="571">
        <v>2021</v>
      </c>
      <c r="C771" s="973"/>
      <c r="D771" s="968" t="s">
        <v>2172</v>
      </c>
      <c r="E771" s="944" t="s">
        <v>2152</v>
      </c>
      <c r="F771" s="969">
        <v>30</v>
      </c>
      <c r="G771" s="970" t="s">
        <v>2153</v>
      </c>
      <c r="H771" s="971"/>
      <c r="I771" s="972">
        <v>29771</v>
      </c>
    </row>
    <row r="772" spans="1:9" ht="14.5" x14ac:dyDescent="0.35">
      <c r="A772" s="1117" t="s">
        <v>1521</v>
      </c>
      <c r="B772" s="571">
        <v>2021</v>
      </c>
      <c r="C772" s="973" t="s">
        <v>32</v>
      </c>
      <c r="D772" s="968" t="s">
        <v>2173</v>
      </c>
      <c r="E772" s="944" t="s">
        <v>2152</v>
      </c>
      <c r="F772" s="969">
        <v>20</v>
      </c>
      <c r="G772" s="970" t="s">
        <v>2153</v>
      </c>
      <c r="H772" s="971"/>
      <c r="I772" s="972">
        <v>14747</v>
      </c>
    </row>
    <row r="773" spans="1:9" ht="14.5" x14ac:dyDescent="0.35">
      <c r="A773" s="1117" t="s">
        <v>1521</v>
      </c>
      <c r="B773" s="571">
        <v>2021</v>
      </c>
      <c r="C773" s="973"/>
      <c r="D773" s="968" t="s">
        <v>2174</v>
      </c>
      <c r="E773" s="944" t="s">
        <v>2152</v>
      </c>
      <c r="F773" s="969">
        <v>12</v>
      </c>
      <c r="G773" s="970" t="s">
        <v>2153</v>
      </c>
      <c r="H773" s="971"/>
      <c r="I773" s="972">
        <v>9562</v>
      </c>
    </row>
    <row r="774" spans="1:9" ht="14.5" x14ac:dyDescent="0.35">
      <c r="A774" s="1117" t="s">
        <v>1521</v>
      </c>
      <c r="B774" s="571">
        <v>2021</v>
      </c>
      <c r="C774" s="973"/>
      <c r="D774" s="943" t="s">
        <v>2175</v>
      </c>
      <c r="E774" s="944" t="s">
        <v>2152</v>
      </c>
      <c r="F774" s="969">
        <v>10</v>
      </c>
      <c r="G774" s="970" t="s">
        <v>2153</v>
      </c>
      <c r="H774" s="971"/>
      <c r="I774" s="972">
        <v>10920</v>
      </c>
    </row>
    <row r="775" spans="1:9" ht="14.5" x14ac:dyDescent="0.35">
      <c r="A775" s="1117" t="s">
        <v>1521</v>
      </c>
      <c r="B775" s="571">
        <v>2021</v>
      </c>
      <c r="C775" s="86"/>
      <c r="D775" s="78"/>
      <c r="E775" s="88"/>
      <c r="F775" s="266"/>
      <c r="G775" s="266"/>
      <c r="H775" s="896"/>
      <c r="I775" s="896"/>
    </row>
    <row r="776" spans="1:9" ht="29" x14ac:dyDescent="0.35">
      <c r="A776" s="268" t="s">
        <v>1530</v>
      </c>
      <c r="B776" s="571">
        <v>2021</v>
      </c>
      <c r="C776" s="444" t="s">
        <v>2176</v>
      </c>
      <c r="D776" s="69" t="s">
        <v>2177</v>
      </c>
      <c r="E776" s="85" t="s">
        <v>2178</v>
      </c>
      <c r="F776" s="314"/>
      <c r="G776" s="263" t="s">
        <v>2179</v>
      </c>
      <c r="H776" s="881"/>
      <c r="I776" s="974">
        <v>146000000</v>
      </c>
    </row>
    <row r="777" spans="1:9" ht="28" x14ac:dyDescent="0.35">
      <c r="A777" s="268" t="s">
        <v>1530</v>
      </c>
      <c r="B777" s="571">
        <v>2021</v>
      </c>
      <c r="C777" s="444" t="s">
        <v>2180</v>
      </c>
      <c r="D777" s="445" t="s">
        <v>2181</v>
      </c>
      <c r="E777" s="51" t="s">
        <v>2182</v>
      </c>
      <c r="F777" s="314"/>
      <c r="G777" s="263" t="s">
        <v>2183</v>
      </c>
      <c r="H777" s="881"/>
      <c r="I777" s="974">
        <v>20000000</v>
      </c>
    </row>
    <row r="778" spans="1:9" ht="14.5" x14ac:dyDescent="0.35">
      <c r="A778" s="268" t="s">
        <v>1530</v>
      </c>
      <c r="B778" s="571">
        <v>2021</v>
      </c>
      <c r="C778" s="78"/>
      <c r="D778" s="78"/>
      <c r="E778" s="88"/>
      <c r="F778" s="266"/>
      <c r="G778" s="266"/>
      <c r="H778" s="896"/>
      <c r="I778" s="896"/>
    </row>
    <row r="779" spans="1:9" ht="14.5" x14ac:dyDescent="0.35">
      <c r="A779" s="1120" t="s">
        <v>1537</v>
      </c>
      <c r="B779" s="571">
        <v>2021</v>
      </c>
      <c r="C779" s="444" t="s">
        <v>27</v>
      </c>
      <c r="D779" s="69" t="s">
        <v>83</v>
      </c>
      <c r="E779" s="514"/>
      <c r="F779" s="314"/>
      <c r="G779" s="263"/>
      <c r="H779" s="881"/>
      <c r="I779" s="881"/>
    </row>
    <row r="780" spans="1:9" ht="84" x14ac:dyDescent="0.35">
      <c r="A780" s="1120" t="s">
        <v>1537</v>
      </c>
      <c r="B780" s="571">
        <v>2021</v>
      </c>
      <c r="C780" s="450" t="s">
        <v>28</v>
      </c>
      <c r="D780" s="445" t="s">
        <v>2184</v>
      </c>
      <c r="E780" s="51" t="s">
        <v>2185</v>
      </c>
      <c r="F780" s="314">
        <v>6500</v>
      </c>
      <c r="G780" s="263" t="s">
        <v>2186</v>
      </c>
      <c r="H780" s="881"/>
      <c r="I780" s="974">
        <v>639158800</v>
      </c>
    </row>
    <row r="781" spans="1:9" ht="140" x14ac:dyDescent="0.35">
      <c r="A781" s="1120" t="s">
        <v>1537</v>
      </c>
      <c r="B781" s="571">
        <v>2021</v>
      </c>
      <c r="C781" s="450" t="s">
        <v>29</v>
      </c>
      <c r="D781" s="445" t="s">
        <v>2187</v>
      </c>
      <c r="E781" s="51" t="s">
        <v>2188</v>
      </c>
      <c r="F781" s="314">
        <v>10000</v>
      </c>
      <c r="G781" s="263" t="s">
        <v>2189</v>
      </c>
      <c r="H781" s="881"/>
      <c r="I781" s="974">
        <v>393543000</v>
      </c>
    </row>
    <row r="782" spans="1:9" ht="84" x14ac:dyDescent="0.35">
      <c r="A782" s="1120" t="s">
        <v>1537</v>
      </c>
      <c r="B782" s="571">
        <v>2021</v>
      </c>
      <c r="C782" s="450" t="s">
        <v>30</v>
      </c>
      <c r="D782" s="445" t="s">
        <v>2190</v>
      </c>
      <c r="E782" s="51" t="s">
        <v>2191</v>
      </c>
      <c r="F782" s="314">
        <v>5000</v>
      </c>
      <c r="G782" s="263" t="s">
        <v>2186</v>
      </c>
      <c r="H782" s="881"/>
      <c r="I782" s="975">
        <v>1524809400</v>
      </c>
    </row>
    <row r="783" spans="1:9" ht="84" x14ac:dyDescent="0.35">
      <c r="A783" s="1120" t="s">
        <v>1537</v>
      </c>
      <c r="B783" s="571">
        <v>2021</v>
      </c>
      <c r="C783" s="450" t="s">
        <v>31</v>
      </c>
      <c r="D783" s="445" t="s">
        <v>2192</v>
      </c>
      <c r="E783" s="500" t="s">
        <v>2185</v>
      </c>
      <c r="F783" s="314">
        <v>7000</v>
      </c>
      <c r="G783" s="263" t="s">
        <v>2186</v>
      </c>
      <c r="H783" s="881"/>
      <c r="I783" s="974">
        <v>999092600</v>
      </c>
    </row>
    <row r="784" spans="1:9" ht="84" x14ac:dyDescent="0.35">
      <c r="A784" s="1120" t="s">
        <v>1537</v>
      </c>
      <c r="B784" s="571">
        <v>2021</v>
      </c>
      <c r="C784" s="450" t="s">
        <v>32</v>
      </c>
      <c r="D784" s="445" t="s">
        <v>2193</v>
      </c>
      <c r="E784" s="51" t="s">
        <v>2194</v>
      </c>
      <c r="F784" s="314">
        <v>7000</v>
      </c>
      <c r="G784" s="263" t="s">
        <v>2186</v>
      </c>
      <c r="H784" s="881"/>
      <c r="I784" s="974">
        <v>121363000</v>
      </c>
    </row>
    <row r="785" spans="1:9" ht="14.5" x14ac:dyDescent="0.35">
      <c r="A785" s="1120" t="s">
        <v>1537</v>
      </c>
      <c r="B785" s="571">
        <v>2021</v>
      </c>
      <c r="C785" s="880"/>
      <c r="D785" s="78"/>
      <c r="E785" s="88"/>
      <c r="F785" s="266"/>
      <c r="G785" s="266"/>
      <c r="H785" s="895"/>
      <c r="I785" s="899"/>
    </row>
    <row r="786" spans="1:9" ht="15.5" x14ac:dyDescent="0.35">
      <c r="A786" s="1120" t="s">
        <v>1541</v>
      </c>
      <c r="B786" s="571">
        <v>2021</v>
      </c>
      <c r="C786" s="957" t="s">
        <v>27</v>
      </c>
      <c r="D786" s="958"/>
      <c r="E786" s="976"/>
      <c r="F786" s="959"/>
      <c r="G786" s="960"/>
      <c r="H786" s="977"/>
      <c r="I786" s="978"/>
    </row>
    <row r="787" spans="1:9" ht="31" x14ac:dyDescent="0.35">
      <c r="A787" s="1120" t="s">
        <v>1541</v>
      </c>
      <c r="B787" s="571">
        <v>2021</v>
      </c>
      <c r="C787" s="1155" t="s">
        <v>28</v>
      </c>
      <c r="D787" s="958" t="s">
        <v>2195</v>
      </c>
      <c r="E787" s="966" t="s">
        <v>248</v>
      </c>
      <c r="F787" s="979">
        <v>20</v>
      </c>
      <c r="G787" s="960" t="s">
        <v>2196</v>
      </c>
      <c r="H787" s="980"/>
      <c r="I787" s="981">
        <v>9559000</v>
      </c>
    </row>
    <row r="788" spans="1:9" ht="31" x14ac:dyDescent="0.35">
      <c r="A788" s="1120" t="s">
        <v>1541</v>
      </c>
      <c r="B788" s="571">
        <v>2021</v>
      </c>
      <c r="C788" s="1156"/>
      <c r="D788" s="958" t="s">
        <v>2197</v>
      </c>
      <c r="E788" s="966" t="s">
        <v>248</v>
      </c>
      <c r="F788" s="979">
        <v>20</v>
      </c>
      <c r="G788" s="960" t="s">
        <v>2196</v>
      </c>
      <c r="H788" s="982"/>
      <c r="I788" s="983">
        <v>29850000</v>
      </c>
    </row>
    <row r="789" spans="1:9" ht="31" x14ac:dyDescent="0.35">
      <c r="A789" s="1120" t="s">
        <v>1541</v>
      </c>
      <c r="B789" s="571">
        <v>2021</v>
      </c>
      <c r="C789" s="957" t="s">
        <v>2198</v>
      </c>
      <c r="D789" s="958" t="s">
        <v>2199</v>
      </c>
      <c r="E789" s="966" t="s">
        <v>2200</v>
      </c>
      <c r="F789" s="979">
        <v>250</v>
      </c>
      <c r="G789" s="960" t="s">
        <v>2201</v>
      </c>
      <c r="H789" s="980"/>
      <c r="I789" s="984">
        <v>55000000</v>
      </c>
    </row>
    <row r="790" spans="1:9" ht="31" x14ac:dyDescent="0.35">
      <c r="A790" s="1120" t="s">
        <v>1541</v>
      </c>
      <c r="B790" s="571">
        <v>2021</v>
      </c>
      <c r="C790" s="957"/>
      <c r="D790" s="958" t="s">
        <v>2202</v>
      </c>
      <c r="E790" s="966" t="s">
        <v>248</v>
      </c>
      <c r="F790" s="979">
        <v>800</v>
      </c>
      <c r="G790" s="960" t="s">
        <v>2203</v>
      </c>
      <c r="H790" s="980"/>
      <c r="I790" s="984">
        <v>80000000</v>
      </c>
    </row>
    <row r="791" spans="1:9" ht="31" x14ac:dyDescent="0.35">
      <c r="A791" s="1120" t="s">
        <v>1541</v>
      </c>
      <c r="B791" s="571">
        <v>2021</v>
      </c>
      <c r="C791" s="957"/>
      <c r="D791" s="958" t="s">
        <v>2204</v>
      </c>
      <c r="E791" s="966" t="s">
        <v>248</v>
      </c>
      <c r="F791" s="979">
        <v>45</v>
      </c>
      <c r="G791" s="960" t="s">
        <v>2196</v>
      </c>
      <c r="H791" s="980"/>
      <c r="I791" s="984">
        <v>13500000</v>
      </c>
    </row>
    <row r="792" spans="1:9" ht="31" x14ac:dyDescent="0.35">
      <c r="A792" s="1120" t="s">
        <v>1541</v>
      </c>
      <c r="B792" s="571">
        <v>2021</v>
      </c>
      <c r="C792" s="957"/>
      <c r="D792" s="958" t="s">
        <v>2205</v>
      </c>
      <c r="E792" s="966" t="s">
        <v>248</v>
      </c>
      <c r="F792" s="979">
        <v>6</v>
      </c>
      <c r="G792" s="960" t="s">
        <v>2206</v>
      </c>
      <c r="H792" s="980"/>
      <c r="I792" s="984">
        <v>2142000</v>
      </c>
    </row>
    <row r="793" spans="1:9" ht="31" x14ac:dyDescent="0.35">
      <c r="A793" s="1120" t="s">
        <v>1541</v>
      </c>
      <c r="B793" s="571">
        <v>2021</v>
      </c>
      <c r="C793" s="957"/>
      <c r="D793" s="958" t="s">
        <v>2207</v>
      </c>
      <c r="E793" s="966" t="s">
        <v>248</v>
      </c>
      <c r="F793" s="979"/>
      <c r="G793" s="960" t="s">
        <v>2208</v>
      </c>
      <c r="H793" s="980"/>
      <c r="I793" s="984">
        <v>105479000</v>
      </c>
    </row>
    <row r="794" spans="1:9" ht="31" x14ac:dyDescent="0.35">
      <c r="A794" s="1120" t="s">
        <v>1541</v>
      </c>
      <c r="B794" s="571">
        <v>2021</v>
      </c>
      <c r="C794" s="965" t="s">
        <v>30</v>
      </c>
      <c r="D794" s="958" t="s">
        <v>2209</v>
      </c>
      <c r="E794" s="966" t="s">
        <v>248</v>
      </c>
      <c r="F794" s="979">
        <v>10</v>
      </c>
      <c r="G794" s="960" t="s">
        <v>2210</v>
      </c>
      <c r="H794" s="980"/>
      <c r="I794" s="984">
        <v>50000000</v>
      </c>
    </row>
    <row r="795" spans="1:9" ht="31" x14ac:dyDescent="0.35">
      <c r="A795" s="1120" t="s">
        <v>1541</v>
      </c>
      <c r="B795" s="571">
        <v>2021</v>
      </c>
      <c r="C795" s="965"/>
      <c r="D795" s="958" t="s">
        <v>2211</v>
      </c>
      <c r="E795" s="966" t="s">
        <v>248</v>
      </c>
      <c r="F795" s="979">
        <v>1</v>
      </c>
      <c r="G795" s="960" t="s">
        <v>2196</v>
      </c>
      <c r="H795" s="980"/>
      <c r="I795" s="984">
        <v>40641000</v>
      </c>
    </row>
    <row r="796" spans="1:9" ht="31" x14ac:dyDescent="0.35">
      <c r="A796" s="1120" t="s">
        <v>1541</v>
      </c>
      <c r="B796" s="571">
        <v>2021</v>
      </c>
      <c r="C796" s="965"/>
      <c r="D796" s="958" t="s">
        <v>2212</v>
      </c>
      <c r="E796" s="966" t="s">
        <v>248</v>
      </c>
      <c r="F796" s="979" t="s">
        <v>67</v>
      </c>
      <c r="G796" s="960" t="s">
        <v>2213</v>
      </c>
      <c r="H796" s="980"/>
      <c r="I796" s="984">
        <v>70937000</v>
      </c>
    </row>
    <row r="797" spans="1:9" ht="31" x14ac:dyDescent="0.35">
      <c r="A797" s="1120" t="s">
        <v>1541</v>
      </c>
      <c r="B797" s="571">
        <v>2021</v>
      </c>
      <c r="C797" s="965" t="s">
        <v>2214</v>
      </c>
      <c r="D797" s="958" t="s">
        <v>2215</v>
      </c>
      <c r="E797" s="966" t="s">
        <v>248</v>
      </c>
      <c r="F797" s="979"/>
      <c r="G797" s="960" t="s">
        <v>2216</v>
      </c>
      <c r="H797" s="980"/>
      <c r="I797" s="984">
        <v>52150000</v>
      </c>
    </row>
    <row r="798" spans="1:9" ht="15.5" x14ac:dyDescent="0.35">
      <c r="A798" s="1120" t="s">
        <v>1541</v>
      </c>
      <c r="B798" s="571">
        <v>2021</v>
      </c>
      <c r="C798" s="965"/>
      <c r="D798" s="958" t="s">
        <v>2217</v>
      </c>
      <c r="E798" s="966" t="s">
        <v>248</v>
      </c>
      <c r="F798" s="979"/>
      <c r="G798" s="960" t="s">
        <v>2218</v>
      </c>
      <c r="H798" s="980"/>
      <c r="I798" s="984">
        <v>73000000</v>
      </c>
    </row>
    <row r="799" spans="1:9" ht="31" x14ac:dyDescent="0.35">
      <c r="A799" s="1120" t="s">
        <v>1541</v>
      </c>
      <c r="B799" s="571">
        <v>2021</v>
      </c>
      <c r="C799" s="965" t="s">
        <v>32</v>
      </c>
      <c r="D799" s="958" t="s">
        <v>2219</v>
      </c>
      <c r="E799" s="966" t="s">
        <v>248</v>
      </c>
      <c r="F799" s="979"/>
      <c r="G799" s="960" t="s">
        <v>2220</v>
      </c>
      <c r="H799" s="980"/>
      <c r="I799" s="984">
        <v>4000000</v>
      </c>
    </row>
    <row r="800" spans="1:9" ht="14.5" x14ac:dyDescent="0.35">
      <c r="A800" s="1120" t="s">
        <v>1541</v>
      </c>
      <c r="B800" s="571">
        <v>2021</v>
      </c>
      <c r="C800" s="985"/>
      <c r="D800" s="986"/>
      <c r="E800" s="703"/>
      <c r="F800" s="987"/>
      <c r="G800" s="451"/>
      <c r="H800" s="988"/>
      <c r="I800" s="989"/>
    </row>
    <row r="801" spans="1:9" ht="14.5" x14ac:dyDescent="0.35">
      <c r="A801" s="1117" t="s">
        <v>1549</v>
      </c>
      <c r="B801" s="571">
        <v>2021</v>
      </c>
      <c r="C801" s="444" t="s">
        <v>27</v>
      </c>
      <c r="D801" s="445"/>
      <c r="E801" s="514"/>
      <c r="F801" s="314"/>
      <c r="G801" s="263"/>
      <c r="H801" s="881"/>
      <c r="I801" s="881"/>
    </row>
    <row r="802" spans="1:9" ht="14.5" x14ac:dyDescent="0.35">
      <c r="A802" s="1117" t="s">
        <v>1549</v>
      </c>
      <c r="B802" s="571">
        <v>2021</v>
      </c>
      <c r="C802" s="444" t="s">
        <v>28</v>
      </c>
      <c r="D802" s="445"/>
      <c r="E802" s="514"/>
      <c r="F802" s="314"/>
      <c r="G802" s="263"/>
      <c r="H802" s="881"/>
      <c r="I802" s="881"/>
    </row>
    <row r="803" spans="1:9" ht="14.5" x14ac:dyDescent="0.35">
      <c r="A803" s="1117" t="s">
        <v>1549</v>
      </c>
      <c r="B803" s="571">
        <v>2021</v>
      </c>
      <c r="C803" s="1149" t="s">
        <v>29</v>
      </c>
      <c r="D803" s="445" t="s">
        <v>2221</v>
      </c>
      <c r="E803" s="29" t="s">
        <v>248</v>
      </c>
      <c r="F803" s="314">
        <v>80</v>
      </c>
      <c r="G803" s="263" t="s">
        <v>2222</v>
      </c>
      <c r="H803" s="885"/>
      <c r="I803" s="885">
        <v>10000000</v>
      </c>
    </row>
    <row r="804" spans="1:9" ht="28" x14ac:dyDescent="0.35">
      <c r="A804" s="1117" t="s">
        <v>1549</v>
      </c>
      <c r="B804" s="571">
        <v>2021</v>
      </c>
      <c r="C804" s="1151"/>
      <c r="D804" s="445" t="s">
        <v>2223</v>
      </c>
      <c r="E804" s="29" t="s">
        <v>248</v>
      </c>
      <c r="F804" s="314">
        <v>50</v>
      </c>
      <c r="G804" s="263" t="s">
        <v>2224</v>
      </c>
      <c r="H804" s="885"/>
      <c r="I804" s="885">
        <v>30000000</v>
      </c>
    </row>
    <row r="805" spans="1:9" ht="28" x14ac:dyDescent="0.35">
      <c r="A805" s="1117" t="s">
        <v>1549</v>
      </c>
      <c r="B805" s="571">
        <v>2021</v>
      </c>
      <c r="C805" s="450" t="s">
        <v>30</v>
      </c>
      <c r="D805" s="445"/>
      <c r="E805" s="514"/>
      <c r="F805" s="314"/>
      <c r="G805" s="263"/>
      <c r="H805" s="881"/>
      <c r="I805" s="885"/>
    </row>
    <row r="806" spans="1:9" ht="28" x14ac:dyDescent="0.35">
      <c r="A806" s="1117" t="s">
        <v>1549</v>
      </c>
      <c r="B806" s="571">
        <v>2021</v>
      </c>
      <c r="C806" s="450" t="s">
        <v>31</v>
      </c>
      <c r="D806" s="445" t="s">
        <v>2225</v>
      </c>
      <c r="E806" s="29" t="s">
        <v>248</v>
      </c>
      <c r="F806" s="314" t="s">
        <v>2226</v>
      </c>
      <c r="G806" s="263" t="s">
        <v>2227</v>
      </c>
      <c r="H806" s="885"/>
      <c r="I806" s="885">
        <v>56600000</v>
      </c>
    </row>
    <row r="807" spans="1:9" ht="14.5" x14ac:dyDescent="0.35">
      <c r="A807" s="1117" t="s">
        <v>1549</v>
      </c>
      <c r="B807" s="571">
        <v>2021</v>
      </c>
      <c r="C807" s="450" t="s">
        <v>32</v>
      </c>
      <c r="D807" s="445"/>
      <c r="E807" s="514"/>
      <c r="F807" s="314"/>
      <c r="G807" s="263"/>
      <c r="H807" s="881"/>
      <c r="I807" s="885"/>
    </row>
    <row r="808" spans="1:9" ht="14.5" x14ac:dyDescent="0.35">
      <c r="A808" s="1117" t="s">
        <v>1549</v>
      </c>
      <c r="B808" s="571">
        <v>2021</v>
      </c>
      <c r="C808" s="985"/>
      <c r="D808" s="986"/>
      <c r="E808" s="703"/>
      <c r="F808" s="987"/>
      <c r="G808" s="451"/>
      <c r="H808" s="988"/>
      <c r="I808" s="989"/>
    </row>
    <row r="809" spans="1:9" ht="14.5" x14ac:dyDescent="0.35">
      <c r="A809" s="88" t="s">
        <v>1558</v>
      </c>
      <c r="B809" s="571">
        <v>2021</v>
      </c>
      <c r="C809" s="990" t="s">
        <v>1770</v>
      </c>
      <c r="D809" s="986"/>
      <c r="E809" s="703"/>
      <c r="F809" s="987"/>
      <c r="G809" s="451"/>
      <c r="H809" s="988"/>
      <c r="I809" s="989"/>
    </row>
    <row r="810" spans="1:9" ht="14.5" x14ac:dyDescent="0.35">
      <c r="A810" s="88" t="s">
        <v>1558</v>
      </c>
      <c r="B810" s="571">
        <v>2021</v>
      </c>
      <c r="C810" s="990"/>
      <c r="D810" s="986"/>
      <c r="E810" s="703"/>
      <c r="F810" s="987"/>
      <c r="G810" s="451"/>
      <c r="H810" s="988"/>
      <c r="I810" s="989"/>
    </row>
    <row r="811" spans="1:9" ht="14.5" x14ac:dyDescent="0.35">
      <c r="A811" s="1117" t="s">
        <v>1563</v>
      </c>
      <c r="B811" s="571">
        <v>2021</v>
      </c>
      <c r="C811" s="444" t="s">
        <v>27</v>
      </c>
      <c r="D811" s="445"/>
      <c r="E811" s="514"/>
      <c r="F811" s="314"/>
      <c r="G811" s="263"/>
      <c r="H811" s="881"/>
      <c r="I811" s="881"/>
    </row>
    <row r="812" spans="1:9" ht="14.5" x14ac:dyDescent="0.35">
      <c r="A812" s="1117" t="s">
        <v>1563</v>
      </c>
      <c r="B812" s="571">
        <v>2021</v>
      </c>
      <c r="C812" s="444" t="s">
        <v>28</v>
      </c>
      <c r="D812" s="445"/>
      <c r="E812" s="514"/>
      <c r="F812" s="314"/>
      <c r="G812" s="263"/>
      <c r="H812" s="881"/>
      <c r="I812" s="881"/>
    </row>
    <row r="813" spans="1:9" ht="42" x14ac:dyDescent="0.35">
      <c r="A813" s="1117" t="s">
        <v>1563</v>
      </c>
      <c r="B813" s="571">
        <v>2021</v>
      </c>
      <c r="C813" s="444" t="s">
        <v>29</v>
      </c>
      <c r="D813" s="445" t="s">
        <v>2228</v>
      </c>
      <c r="E813" s="514" t="s">
        <v>2229</v>
      </c>
      <c r="F813" s="314">
        <v>1000</v>
      </c>
      <c r="G813" s="263" t="s">
        <v>2230</v>
      </c>
      <c r="H813" s="881"/>
      <c r="I813" s="952">
        <v>40061000</v>
      </c>
    </row>
    <row r="814" spans="1:9" ht="28" x14ac:dyDescent="0.35">
      <c r="A814" s="1117" t="s">
        <v>1563</v>
      </c>
      <c r="B814" s="571">
        <v>2021</v>
      </c>
      <c r="C814" s="450" t="s">
        <v>30</v>
      </c>
      <c r="D814" s="445" t="s">
        <v>2231</v>
      </c>
      <c r="E814" s="514" t="s">
        <v>2232</v>
      </c>
      <c r="F814" s="314">
        <v>1</v>
      </c>
      <c r="G814" s="263" t="s">
        <v>2233</v>
      </c>
      <c r="H814" s="881"/>
      <c r="I814" s="952">
        <v>28436000</v>
      </c>
    </row>
    <row r="815" spans="1:9" ht="28" x14ac:dyDescent="0.35">
      <c r="A815" s="1117" t="s">
        <v>1563</v>
      </c>
      <c r="B815" s="571">
        <v>2021</v>
      </c>
      <c r="C815" s="450" t="s">
        <v>31</v>
      </c>
      <c r="D815" s="445" t="s">
        <v>2234</v>
      </c>
      <c r="E815" s="514" t="s">
        <v>2229</v>
      </c>
      <c r="F815" s="314">
        <v>1081</v>
      </c>
      <c r="G815" s="263" t="s">
        <v>2235</v>
      </c>
      <c r="H815" s="881"/>
      <c r="I815" s="952">
        <v>30000000</v>
      </c>
    </row>
    <row r="816" spans="1:9" ht="14.5" x14ac:dyDescent="0.35">
      <c r="A816" s="1117" t="s">
        <v>1563</v>
      </c>
      <c r="B816" s="571">
        <v>2021</v>
      </c>
      <c r="C816" s="450" t="s">
        <v>32</v>
      </c>
      <c r="D816" s="445"/>
      <c r="E816" s="514"/>
      <c r="F816" s="314"/>
      <c r="G816" s="263"/>
      <c r="H816" s="881"/>
      <c r="I816" s="881"/>
    </row>
    <row r="817" spans="1:9" ht="14.5" x14ac:dyDescent="0.35">
      <c r="A817" s="1117" t="s">
        <v>1563</v>
      </c>
      <c r="B817" s="571">
        <v>2021</v>
      </c>
      <c r="C817" s="991"/>
      <c r="D817" s="992"/>
      <c r="E817" s="500"/>
      <c r="F817" s="993"/>
      <c r="G817" s="994"/>
      <c r="H817" s="995"/>
      <c r="I817" s="955"/>
    </row>
    <row r="818" spans="1:9" ht="14.5" x14ac:dyDescent="0.35">
      <c r="A818" s="1117" t="s">
        <v>1571</v>
      </c>
      <c r="B818" s="571">
        <v>2021</v>
      </c>
      <c r="C818" s="444" t="s">
        <v>27</v>
      </c>
      <c r="D818" s="445"/>
      <c r="E818" s="514"/>
      <c r="F818" s="314"/>
      <c r="G818" s="263"/>
      <c r="H818" s="881"/>
      <c r="I818" s="881"/>
    </row>
    <row r="819" spans="1:9" ht="14.5" x14ac:dyDescent="0.35">
      <c r="A819" s="1117" t="s">
        <v>1571</v>
      </c>
      <c r="B819" s="571">
        <v>2021</v>
      </c>
      <c r="C819" s="444" t="s">
        <v>28</v>
      </c>
      <c r="D819" s="445"/>
      <c r="E819" s="514"/>
      <c r="F819" s="314"/>
      <c r="G819" s="263"/>
      <c r="H819" s="881"/>
      <c r="I819" s="881"/>
    </row>
    <row r="820" spans="1:9" ht="56" x14ac:dyDescent="0.35">
      <c r="A820" s="1117" t="s">
        <v>1571</v>
      </c>
      <c r="B820" s="571">
        <v>2021</v>
      </c>
      <c r="C820" s="444" t="s">
        <v>29</v>
      </c>
      <c r="D820" s="445" t="s">
        <v>2236</v>
      </c>
      <c r="E820" s="314" t="s">
        <v>2237</v>
      </c>
      <c r="F820" s="314">
        <v>500</v>
      </c>
      <c r="G820" s="263" t="s">
        <v>2238</v>
      </c>
      <c r="H820" s="881"/>
      <c r="I820" s="996">
        <v>36504000</v>
      </c>
    </row>
    <row r="821" spans="1:9" ht="56" x14ac:dyDescent="0.35">
      <c r="A821" s="1117" t="s">
        <v>1571</v>
      </c>
      <c r="B821" s="571">
        <v>2021</v>
      </c>
      <c r="C821" s="450" t="s">
        <v>30</v>
      </c>
      <c r="D821" s="445" t="s">
        <v>2239</v>
      </c>
      <c r="E821" s="314" t="s">
        <v>2237</v>
      </c>
      <c r="F821" s="314">
        <v>60</v>
      </c>
      <c r="G821" s="263" t="s">
        <v>2240</v>
      </c>
      <c r="H821" s="881"/>
      <c r="I821" s="996">
        <v>58400000</v>
      </c>
    </row>
    <row r="822" spans="1:9" ht="28" x14ac:dyDescent="0.35">
      <c r="A822" s="1117" t="s">
        <v>1571</v>
      </c>
      <c r="B822" s="571">
        <v>2021</v>
      </c>
      <c r="C822" s="450" t="s">
        <v>31</v>
      </c>
      <c r="D822" s="445"/>
      <c r="E822" s="514"/>
      <c r="F822" s="314"/>
      <c r="G822" s="263"/>
      <c r="H822" s="881"/>
      <c r="I822" s="881"/>
    </row>
    <row r="823" spans="1:9" ht="14.5" x14ac:dyDescent="0.35">
      <c r="A823" s="1117" t="s">
        <v>1571</v>
      </c>
      <c r="B823" s="571">
        <v>2021</v>
      </c>
      <c r="C823" s="450" t="s">
        <v>32</v>
      </c>
      <c r="D823" s="445"/>
      <c r="E823" s="514"/>
      <c r="F823" s="314"/>
      <c r="G823" s="263"/>
      <c r="H823" s="881"/>
      <c r="I823" s="881"/>
    </row>
    <row r="824" spans="1:9" ht="14.5" x14ac:dyDescent="0.35">
      <c r="A824" s="1117" t="s">
        <v>1571</v>
      </c>
      <c r="B824" s="571">
        <v>2021</v>
      </c>
      <c r="C824" s="997"/>
      <c r="D824" s="992"/>
      <c r="E824" s="500"/>
      <c r="F824" s="993"/>
      <c r="G824" s="994"/>
      <c r="H824" s="995"/>
      <c r="I824" s="955"/>
    </row>
    <row r="825" spans="1:9" ht="14.5" x14ac:dyDescent="0.35">
      <c r="A825" s="1117" t="s">
        <v>1579</v>
      </c>
      <c r="B825" s="571">
        <v>2021</v>
      </c>
      <c r="C825" s="444" t="s">
        <v>27</v>
      </c>
      <c r="D825" s="445"/>
      <c r="E825" s="514"/>
      <c r="F825" s="314"/>
      <c r="G825" s="263"/>
      <c r="H825" s="881"/>
      <c r="I825" s="881"/>
    </row>
    <row r="826" spans="1:9" ht="14.5" x14ac:dyDescent="0.35">
      <c r="A826" s="1117" t="s">
        <v>1579</v>
      </c>
      <c r="B826" s="571">
        <v>2021</v>
      </c>
      <c r="C826" s="444" t="s">
        <v>28</v>
      </c>
      <c r="D826" s="445"/>
      <c r="E826" s="514"/>
      <c r="F826" s="314"/>
      <c r="G826" s="263"/>
      <c r="H826" s="881"/>
      <c r="I826" s="881"/>
    </row>
    <row r="827" spans="1:9" ht="28" x14ac:dyDescent="0.35">
      <c r="A827" s="1117" t="s">
        <v>1579</v>
      </c>
      <c r="B827" s="571">
        <v>2021</v>
      </c>
      <c r="C827" s="444" t="s">
        <v>29</v>
      </c>
      <c r="D827" s="445" t="s">
        <v>2241</v>
      </c>
      <c r="E827" s="51" t="s">
        <v>2242</v>
      </c>
      <c r="F827" s="314">
        <v>400</v>
      </c>
      <c r="G827" s="263" t="s">
        <v>2243</v>
      </c>
      <c r="H827" s="871">
        <v>120871170</v>
      </c>
      <c r="I827" s="881"/>
    </row>
    <row r="828" spans="1:9" ht="28" x14ac:dyDescent="0.35">
      <c r="A828" s="1117" t="s">
        <v>1579</v>
      </c>
      <c r="B828" s="571">
        <v>2021</v>
      </c>
      <c r="C828" s="450" t="s">
        <v>30</v>
      </c>
      <c r="D828" s="445" t="s">
        <v>2244</v>
      </c>
      <c r="E828" s="51" t="s">
        <v>2245</v>
      </c>
      <c r="F828" s="314">
        <v>100</v>
      </c>
      <c r="G828" s="263" t="s">
        <v>2246</v>
      </c>
      <c r="H828" s="871">
        <v>431500000</v>
      </c>
      <c r="I828" s="881"/>
    </row>
    <row r="829" spans="1:9" ht="28" x14ac:dyDescent="0.35">
      <c r="A829" s="1117" t="s">
        <v>1579</v>
      </c>
      <c r="B829" s="571">
        <v>2021</v>
      </c>
      <c r="C829" s="450" t="s">
        <v>31</v>
      </c>
      <c r="D829" s="445"/>
      <c r="E829" s="514"/>
      <c r="F829" s="314"/>
      <c r="G829" s="263"/>
      <c r="H829" s="881"/>
      <c r="I829" s="881"/>
    </row>
    <row r="830" spans="1:9" ht="14.5" x14ac:dyDescent="0.35">
      <c r="A830" s="1117" t="s">
        <v>1579</v>
      </c>
      <c r="B830" s="571">
        <v>2021</v>
      </c>
      <c r="C830" s="450" t="s">
        <v>32</v>
      </c>
      <c r="D830" s="445"/>
      <c r="E830" s="514"/>
      <c r="F830" s="314"/>
      <c r="G830" s="263"/>
      <c r="H830" s="881"/>
      <c r="I830" s="881"/>
    </row>
    <row r="831" spans="1:9" ht="14.5" x14ac:dyDescent="0.35">
      <c r="A831" s="1117" t="s">
        <v>1579</v>
      </c>
      <c r="B831" s="571">
        <v>2021</v>
      </c>
      <c r="C831" s="991"/>
      <c r="D831" s="446"/>
      <c r="E831" s="500"/>
      <c r="F831" s="314"/>
      <c r="G831" s="314"/>
      <c r="H831" s="955"/>
      <c r="I831" s="955"/>
    </row>
    <row r="832" spans="1:9" ht="14.5" x14ac:dyDescent="0.35">
      <c r="A832" s="88" t="s">
        <v>1586</v>
      </c>
      <c r="B832" s="571">
        <v>2021</v>
      </c>
      <c r="C832" s="998" t="s">
        <v>1770</v>
      </c>
      <c r="D832" s="992"/>
      <c r="E832" s="500"/>
      <c r="F832" s="314"/>
      <c r="G832" s="314"/>
      <c r="H832" s="999"/>
      <c r="I832" s="955"/>
    </row>
    <row r="833" spans="1:9" ht="14.5" x14ac:dyDescent="0.35">
      <c r="A833" s="88" t="s">
        <v>1586</v>
      </c>
      <c r="B833" s="571">
        <v>2021</v>
      </c>
      <c r="C833" s="1000"/>
      <c r="D833" s="992"/>
      <c r="E833" s="500"/>
      <c r="F833" s="314"/>
      <c r="G833" s="314"/>
      <c r="H833" s="999"/>
      <c r="I833" s="955"/>
    </row>
    <row r="834" spans="1:9" ht="14.5" x14ac:dyDescent="0.35">
      <c r="A834" s="1117" t="s">
        <v>1592</v>
      </c>
      <c r="B834" s="571">
        <v>2021</v>
      </c>
      <c r="C834" s="444" t="s">
        <v>27</v>
      </c>
      <c r="D834" s="445"/>
      <c r="E834" s="514"/>
      <c r="F834" s="314"/>
      <c r="G834" s="263"/>
      <c r="H834" s="881"/>
      <c r="I834" s="881"/>
    </row>
    <row r="835" spans="1:9" ht="14.5" x14ac:dyDescent="0.35">
      <c r="A835" s="1117" t="s">
        <v>1592</v>
      </c>
      <c r="B835" s="571">
        <v>2021</v>
      </c>
      <c r="C835" s="444" t="s">
        <v>28</v>
      </c>
      <c r="D835" s="445"/>
      <c r="E835" s="514"/>
      <c r="F835" s="314"/>
      <c r="G835" s="263"/>
      <c r="H835" s="881"/>
      <c r="I835" s="881"/>
    </row>
    <row r="836" spans="1:9" ht="70" x14ac:dyDescent="0.35">
      <c r="A836" s="1117" t="s">
        <v>1592</v>
      </c>
      <c r="B836" s="571">
        <v>2021</v>
      </c>
      <c r="C836" s="444" t="s">
        <v>29</v>
      </c>
      <c r="D836" s="445" t="s">
        <v>2247</v>
      </c>
      <c r="E836" s="514"/>
      <c r="F836" s="314"/>
      <c r="G836" s="263" t="s">
        <v>2248</v>
      </c>
      <c r="H836" s="885">
        <v>49640000</v>
      </c>
      <c r="I836" s="885">
        <v>22500000</v>
      </c>
    </row>
    <row r="837" spans="1:9" ht="28" x14ac:dyDescent="0.35">
      <c r="A837" s="1117" t="s">
        <v>1592</v>
      </c>
      <c r="B837" s="571">
        <v>2021</v>
      </c>
      <c r="C837" s="450" t="s">
        <v>30</v>
      </c>
      <c r="D837" s="445"/>
      <c r="E837" s="514"/>
      <c r="F837" s="314"/>
      <c r="G837" s="263"/>
      <c r="H837" s="881"/>
      <c r="I837" s="881"/>
    </row>
    <row r="838" spans="1:9" ht="28" x14ac:dyDescent="0.35">
      <c r="A838" s="1117" t="s">
        <v>1592</v>
      </c>
      <c r="B838" s="571">
        <v>2021</v>
      </c>
      <c r="C838" s="450" t="s">
        <v>31</v>
      </c>
      <c r="D838" s="445" t="s">
        <v>2249</v>
      </c>
      <c r="E838" s="514"/>
      <c r="F838" s="314"/>
      <c r="G838" s="263" t="s">
        <v>2250</v>
      </c>
      <c r="H838" s="932">
        <v>6000000</v>
      </c>
      <c r="I838" s="881"/>
    </row>
    <row r="839" spans="1:9" ht="14.5" x14ac:dyDescent="0.35">
      <c r="A839" s="1117" t="s">
        <v>1592</v>
      </c>
      <c r="B839" s="571">
        <v>2021</v>
      </c>
      <c r="C839" s="450" t="s">
        <v>32</v>
      </c>
      <c r="D839" s="445"/>
      <c r="E839" s="514"/>
      <c r="F839" s="314"/>
      <c r="G839" s="263"/>
      <c r="H839" s="881"/>
      <c r="I839" s="881"/>
    </row>
    <row r="840" spans="1:9" ht="14.5" x14ac:dyDescent="0.35">
      <c r="A840" s="1117" t="s">
        <v>1592</v>
      </c>
      <c r="B840" s="571">
        <v>2021</v>
      </c>
      <c r="C840" s="997"/>
      <c r="D840" s="1001"/>
      <c r="E840" s="500"/>
      <c r="F840" s="993"/>
      <c r="G840" s="314"/>
      <c r="H840" s="995"/>
      <c r="I840" s="955"/>
    </row>
    <row r="841" spans="1:9" ht="14.5" x14ac:dyDescent="0.35">
      <c r="A841" s="1117" t="s">
        <v>1600</v>
      </c>
      <c r="B841" s="571">
        <v>2021</v>
      </c>
      <c r="C841" s="444" t="s">
        <v>27</v>
      </c>
      <c r="D841" s="445" t="s">
        <v>67</v>
      </c>
      <c r="E841" s="69" t="s">
        <v>67</v>
      </c>
      <c r="F841" s="69" t="s">
        <v>67</v>
      </c>
      <c r="G841" s="69" t="s">
        <v>67</v>
      </c>
      <c r="H841" s="1002" t="s">
        <v>67</v>
      </c>
      <c r="I841" s="1003" t="s">
        <v>67</v>
      </c>
    </row>
    <row r="842" spans="1:9" ht="28" x14ac:dyDescent="0.35">
      <c r="A842" s="1117" t="s">
        <v>1600</v>
      </c>
      <c r="B842" s="571">
        <v>2021</v>
      </c>
      <c r="C842" s="444" t="s">
        <v>28</v>
      </c>
      <c r="D842" s="445" t="s">
        <v>2251</v>
      </c>
      <c r="E842" s="69" t="s">
        <v>2252</v>
      </c>
      <c r="F842" s="69" t="s">
        <v>2253</v>
      </c>
      <c r="G842" s="69" t="s">
        <v>2254</v>
      </c>
      <c r="H842" s="1002" t="s">
        <v>67</v>
      </c>
      <c r="I842" s="1003">
        <v>70007000</v>
      </c>
    </row>
    <row r="843" spans="1:9" ht="28" x14ac:dyDescent="0.35">
      <c r="A843" s="1117" t="s">
        <v>1600</v>
      </c>
      <c r="B843" s="571">
        <v>2021</v>
      </c>
      <c r="C843" s="1149" t="s">
        <v>29</v>
      </c>
      <c r="D843" s="445" t="s">
        <v>2255</v>
      </c>
      <c r="E843" s="69" t="s">
        <v>2256</v>
      </c>
      <c r="F843" s="69" t="s">
        <v>2257</v>
      </c>
      <c r="G843" s="69" t="s">
        <v>2258</v>
      </c>
      <c r="H843" s="1002" t="s">
        <v>67</v>
      </c>
      <c r="I843" s="1003">
        <v>21900000</v>
      </c>
    </row>
    <row r="844" spans="1:9" ht="42" x14ac:dyDescent="0.35">
      <c r="A844" s="1117" t="s">
        <v>1600</v>
      </c>
      <c r="B844" s="571">
        <v>2021</v>
      </c>
      <c r="C844" s="1150"/>
      <c r="D844" s="445" t="s">
        <v>2259</v>
      </c>
      <c r="E844" s="69" t="s">
        <v>2256</v>
      </c>
      <c r="F844" s="69" t="s">
        <v>2260</v>
      </c>
      <c r="G844" s="69" t="s">
        <v>2261</v>
      </c>
      <c r="H844" s="1002" t="s">
        <v>67</v>
      </c>
      <c r="I844" s="1003">
        <v>48004800</v>
      </c>
    </row>
    <row r="845" spans="1:9" ht="28" x14ac:dyDescent="0.35">
      <c r="A845" s="1117" t="s">
        <v>1600</v>
      </c>
      <c r="B845" s="571">
        <v>2021</v>
      </c>
      <c r="C845" s="1151"/>
      <c r="D845" s="445" t="s">
        <v>2262</v>
      </c>
      <c r="E845" s="69" t="s">
        <v>2256</v>
      </c>
      <c r="F845" s="69" t="s">
        <v>2257</v>
      </c>
      <c r="G845" s="69" t="s">
        <v>2263</v>
      </c>
      <c r="H845" s="1002" t="s">
        <v>67</v>
      </c>
      <c r="I845" s="1003">
        <v>73000000</v>
      </c>
    </row>
    <row r="846" spans="1:9" ht="28" x14ac:dyDescent="0.35">
      <c r="A846" s="1117" t="s">
        <v>1600</v>
      </c>
      <c r="B846" s="571">
        <v>2021</v>
      </c>
      <c r="C846" s="1152" t="s">
        <v>30</v>
      </c>
      <c r="D846" s="445" t="s">
        <v>2264</v>
      </c>
      <c r="E846" s="69" t="s">
        <v>2265</v>
      </c>
      <c r="F846" s="69" t="s">
        <v>2266</v>
      </c>
      <c r="G846" s="69" t="s">
        <v>2254</v>
      </c>
      <c r="H846" s="1002" t="s">
        <v>67</v>
      </c>
      <c r="I846" s="1003">
        <v>72912400</v>
      </c>
    </row>
    <row r="847" spans="1:9" ht="42" x14ac:dyDescent="0.35">
      <c r="A847" s="1117" t="s">
        <v>1600</v>
      </c>
      <c r="B847" s="571">
        <v>2021</v>
      </c>
      <c r="C847" s="1153"/>
      <c r="D847" s="445" t="s">
        <v>2267</v>
      </c>
      <c r="E847" s="69" t="s">
        <v>2268</v>
      </c>
      <c r="F847" s="69" t="s">
        <v>2269</v>
      </c>
      <c r="G847" s="69" t="s">
        <v>2254</v>
      </c>
      <c r="H847" s="1002" t="s">
        <v>67</v>
      </c>
      <c r="I847" s="1003">
        <v>164994600</v>
      </c>
    </row>
    <row r="848" spans="1:9" ht="28" x14ac:dyDescent="0.35">
      <c r="A848" s="1117" t="s">
        <v>1600</v>
      </c>
      <c r="B848" s="571">
        <v>2021</v>
      </c>
      <c r="C848" s="1152" t="s">
        <v>31</v>
      </c>
      <c r="D848" s="445" t="s">
        <v>2270</v>
      </c>
      <c r="E848" s="69" t="s">
        <v>2271</v>
      </c>
      <c r="F848" s="69" t="s">
        <v>2271</v>
      </c>
      <c r="G848" s="69" t="s">
        <v>2254</v>
      </c>
      <c r="H848" s="1002" t="s">
        <v>67</v>
      </c>
      <c r="I848" s="1003">
        <v>797802400</v>
      </c>
    </row>
    <row r="849" spans="1:9" ht="28" x14ac:dyDescent="0.35">
      <c r="A849" s="1117" t="s">
        <v>1600</v>
      </c>
      <c r="B849" s="571">
        <v>2021</v>
      </c>
      <c r="C849" s="1153"/>
      <c r="D849" s="445" t="s">
        <v>2272</v>
      </c>
      <c r="E849" s="69" t="s">
        <v>2273</v>
      </c>
      <c r="F849" s="69" t="s">
        <v>2274</v>
      </c>
      <c r="G849" s="69" t="s">
        <v>2254</v>
      </c>
      <c r="H849" s="1002" t="s">
        <v>67</v>
      </c>
      <c r="I849" s="1003">
        <v>846800000</v>
      </c>
    </row>
    <row r="850" spans="1:9" ht="42" x14ac:dyDescent="0.35">
      <c r="A850" s="1117" t="s">
        <v>1600</v>
      </c>
      <c r="B850" s="571">
        <v>2021</v>
      </c>
      <c r="C850" s="1152" t="s">
        <v>32</v>
      </c>
      <c r="D850" s="445" t="s">
        <v>2275</v>
      </c>
      <c r="E850" s="69" t="s">
        <v>2276</v>
      </c>
      <c r="F850" s="69" t="s">
        <v>2277</v>
      </c>
      <c r="G850" s="69" t="s">
        <v>2278</v>
      </c>
      <c r="H850" s="1002" t="s">
        <v>67</v>
      </c>
      <c r="I850" s="1003">
        <v>70007000</v>
      </c>
    </row>
    <row r="851" spans="1:9" ht="28" x14ac:dyDescent="0.35">
      <c r="A851" s="1117" t="s">
        <v>1600</v>
      </c>
      <c r="B851" s="571">
        <v>2021</v>
      </c>
      <c r="C851" s="1154"/>
      <c r="D851" s="445" t="s">
        <v>2279</v>
      </c>
      <c r="E851" s="69" t="s">
        <v>284</v>
      </c>
      <c r="F851" s="69" t="s">
        <v>284</v>
      </c>
      <c r="G851" s="69" t="s">
        <v>2280</v>
      </c>
      <c r="H851" s="1002" t="s">
        <v>67</v>
      </c>
      <c r="I851" s="1003">
        <v>51100000</v>
      </c>
    </row>
    <row r="852" spans="1:9" ht="28" x14ac:dyDescent="0.35">
      <c r="A852" s="1117" t="s">
        <v>1600</v>
      </c>
      <c r="B852" s="571">
        <v>2021</v>
      </c>
      <c r="C852" s="1153"/>
      <c r="D852" s="445" t="s">
        <v>2281</v>
      </c>
      <c r="E852" s="69" t="s">
        <v>284</v>
      </c>
      <c r="F852" s="69" t="s">
        <v>2282</v>
      </c>
      <c r="G852" s="69" t="s">
        <v>2283</v>
      </c>
      <c r="H852" s="1002" t="s">
        <v>67</v>
      </c>
      <c r="I852" s="1003">
        <v>408011600</v>
      </c>
    </row>
    <row r="853" spans="1:9" ht="14.5" x14ac:dyDescent="0.35">
      <c r="A853" s="1117" t="s">
        <v>1600</v>
      </c>
      <c r="B853" s="571">
        <v>2021</v>
      </c>
      <c r="C853" s="443"/>
      <c r="D853" s="443"/>
      <c r="E853" s="443"/>
      <c r="F853" s="443"/>
      <c r="G853" s="443"/>
      <c r="H853" s="443"/>
      <c r="I853" s="443"/>
    </row>
    <row r="854" spans="1:9" ht="26" x14ac:dyDescent="0.3">
      <c r="A854" s="1081" t="s">
        <v>2337</v>
      </c>
      <c r="B854" s="571">
        <v>2021</v>
      </c>
      <c r="C854" s="1085" t="s">
        <v>2338</v>
      </c>
      <c r="D854" s="443"/>
      <c r="E854" s="443"/>
      <c r="F854" s="443"/>
      <c r="G854" s="443"/>
      <c r="H854" s="443"/>
      <c r="I854" s="443"/>
    </row>
    <row r="855" spans="1:9" ht="33" customHeight="1" x14ac:dyDescent="0.3">
      <c r="A855" s="1081" t="s">
        <v>2337</v>
      </c>
      <c r="B855" s="571">
        <v>2021</v>
      </c>
      <c r="C855" s="1240" t="s">
        <v>2339</v>
      </c>
      <c r="D855" s="443" t="s">
        <v>2362</v>
      </c>
      <c r="E855" s="446" t="s">
        <v>2421</v>
      </c>
      <c r="F855" s="443">
        <v>429</v>
      </c>
      <c r="G855" s="443" t="s">
        <v>2438</v>
      </c>
      <c r="H855" s="443"/>
      <c r="I855" s="1097">
        <v>54977890</v>
      </c>
    </row>
    <row r="856" spans="1:9" ht="28" x14ac:dyDescent="0.3">
      <c r="A856" s="1081" t="s">
        <v>2337</v>
      </c>
      <c r="B856" s="571">
        <v>2021</v>
      </c>
      <c r="C856" s="1241"/>
      <c r="D856" s="446" t="s">
        <v>2363</v>
      </c>
      <c r="E856" s="446" t="s">
        <v>2421</v>
      </c>
      <c r="F856" s="443">
        <v>45</v>
      </c>
      <c r="G856" s="443" t="s">
        <v>2438</v>
      </c>
      <c r="H856" s="443"/>
      <c r="I856" s="1097">
        <v>449947060</v>
      </c>
    </row>
    <row r="857" spans="1:9" ht="26" x14ac:dyDescent="0.3">
      <c r="A857" s="1081" t="s">
        <v>2337</v>
      </c>
      <c r="B857" s="571">
        <v>2021</v>
      </c>
      <c r="C857" s="443" t="s">
        <v>2340</v>
      </c>
      <c r="D857" s="443" t="s">
        <v>2364</v>
      </c>
      <c r="E857" s="446" t="s">
        <v>2421</v>
      </c>
      <c r="F857" s="443">
        <v>200</v>
      </c>
      <c r="G857" s="443" t="s">
        <v>2439</v>
      </c>
      <c r="H857" s="443"/>
      <c r="I857" s="1097">
        <v>54450000</v>
      </c>
    </row>
    <row r="858" spans="1:9" ht="26" x14ac:dyDescent="0.3">
      <c r="A858" s="1081" t="s">
        <v>2337</v>
      </c>
      <c r="B858" s="571">
        <v>2021</v>
      </c>
      <c r="C858" s="443" t="s">
        <v>2365</v>
      </c>
      <c r="D858" s="443" t="s">
        <v>2366</v>
      </c>
      <c r="E858" s="443" t="s">
        <v>2422</v>
      </c>
      <c r="F858" s="443">
        <v>50</v>
      </c>
      <c r="G858" s="443" t="s">
        <v>2440</v>
      </c>
      <c r="H858" s="443"/>
      <c r="I858" s="1097">
        <v>409194200</v>
      </c>
    </row>
    <row r="859" spans="1:9" ht="26" x14ac:dyDescent="0.3">
      <c r="A859" s="1081" t="s">
        <v>2337</v>
      </c>
      <c r="B859" s="571">
        <v>2021</v>
      </c>
      <c r="C859" s="443"/>
      <c r="D859" s="443"/>
      <c r="E859" s="443"/>
      <c r="F859" s="443"/>
      <c r="G859" s="443"/>
      <c r="H859" s="443"/>
      <c r="I859" s="1097"/>
    </row>
    <row r="860" spans="1:9" ht="26" x14ac:dyDescent="0.3">
      <c r="A860" s="1081" t="s">
        <v>2337</v>
      </c>
      <c r="B860" s="571">
        <v>2021</v>
      </c>
      <c r="C860" s="1085" t="s">
        <v>2341</v>
      </c>
      <c r="D860" s="443"/>
      <c r="E860" s="443"/>
      <c r="F860" s="443"/>
      <c r="G860" s="443"/>
      <c r="H860" s="443"/>
      <c r="I860" s="1097"/>
    </row>
    <row r="861" spans="1:9" ht="56" x14ac:dyDescent="0.3">
      <c r="A861" s="1081" t="s">
        <v>2337</v>
      </c>
      <c r="B861" s="571">
        <v>2021</v>
      </c>
      <c r="C861" s="443" t="s">
        <v>2342</v>
      </c>
      <c r="D861" s="443" t="s">
        <v>2367</v>
      </c>
      <c r="E861" s="446" t="s">
        <v>2423</v>
      </c>
      <c r="F861" s="443">
        <v>528</v>
      </c>
      <c r="G861" s="446" t="s">
        <v>2441</v>
      </c>
      <c r="H861" s="443"/>
      <c r="I861" s="1097">
        <v>165000000</v>
      </c>
    </row>
    <row r="862" spans="1:9" ht="56" x14ac:dyDescent="0.3">
      <c r="A862" s="1081" t="s">
        <v>2337</v>
      </c>
      <c r="B862" s="571">
        <v>2021</v>
      </c>
      <c r="C862" s="443" t="s">
        <v>2343</v>
      </c>
      <c r="D862" s="443" t="s">
        <v>2368</v>
      </c>
      <c r="E862" s="446" t="s">
        <v>2423</v>
      </c>
      <c r="F862" s="443">
        <v>528</v>
      </c>
      <c r="G862" s="446" t="s">
        <v>2441</v>
      </c>
      <c r="H862" s="443"/>
      <c r="I862" s="1097">
        <v>165000000</v>
      </c>
    </row>
    <row r="863" spans="1:9" ht="26" x14ac:dyDescent="0.3">
      <c r="A863" s="1081" t="s">
        <v>2337</v>
      </c>
      <c r="B863" s="571">
        <v>2021</v>
      </c>
      <c r="C863" s="443" t="s">
        <v>2344</v>
      </c>
      <c r="D863" s="443" t="s">
        <v>2369</v>
      </c>
      <c r="E863" s="443" t="s">
        <v>2424</v>
      </c>
      <c r="F863" s="443">
        <v>3000</v>
      </c>
      <c r="G863" s="443" t="s">
        <v>2442</v>
      </c>
      <c r="H863" s="443"/>
      <c r="I863" s="1097">
        <v>29944600</v>
      </c>
    </row>
    <row r="864" spans="1:9" ht="26" x14ac:dyDescent="0.3">
      <c r="A864" s="1081" t="s">
        <v>2337</v>
      </c>
      <c r="B864" s="571">
        <v>2021</v>
      </c>
      <c r="C864" s="443"/>
      <c r="D864" s="443"/>
      <c r="E864" s="443"/>
      <c r="F864" s="443"/>
      <c r="G864" s="443"/>
      <c r="H864" s="443"/>
      <c r="I864" s="1097"/>
    </row>
    <row r="865" spans="1:9" ht="26" x14ac:dyDescent="0.3">
      <c r="A865" s="1081" t="s">
        <v>2337</v>
      </c>
      <c r="B865" s="571">
        <v>2021</v>
      </c>
      <c r="C865" s="1085" t="s">
        <v>2370</v>
      </c>
      <c r="D865" s="443"/>
      <c r="E865" s="443"/>
      <c r="F865" s="443"/>
      <c r="G865" s="443"/>
      <c r="H865" s="443"/>
      <c r="I865" s="1097"/>
    </row>
    <row r="866" spans="1:9" ht="26" x14ac:dyDescent="0.3">
      <c r="A866" s="1081" t="s">
        <v>2337</v>
      </c>
      <c r="B866" s="571">
        <v>2021</v>
      </c>
      <c r="C866" s="443" t="s">
        <v>2371</v>
      </c>
      <c r="D866" s="443" t="s">
        <v>2378</v>
      </c>
      <c r="E866" s="443" t="s">
        <v>2426</v>
      </c>
      <c r="F866" s="443">
        <v>100</v>
      </c>
      <c r="G866" s="446" t="s">
        <v>2443</v>
      </c>
      <c r="H866" s="443"/>
      <c r="I866" s="1097">
        <v>226678780</v>
      </c>
    </row>
    <row r="867" spans="1:9" ht="35.25" customHeight="1" x14ac:dyDescent="0.3">
      <c r="A867" s="1081" t="s">
        <v>2337</v>
      </c>
      <c r="B867" s="571">
        <v>2021</v>
      </c>
      <c r="C867" s="443" t="s">
        <v>2372</v>
      </c>
      <c r="D867" s="443" t="s">
        <v>2379</v>
      </c>
      <c r="E867" s="446" t="s">
        <v>2425</v>
      </c>
      <c r="F867" s="443">
        <v>20</v>
      </c>
      <c r="G867" s="443" t="s">
        <v>2444</v>
      </c>
      <c r="H867" s="443"/>
      <c r="I867" s="1097">
        <v>5000000</v>
      </c>
    </row>
    <row r="868" spans="1:9" ht="26" x14ac:dyDescent="0.3">
      <c r="A868" s="1081" t="s">
        <v>2337</v>
      </c>
      <c r="B868" s="571">
        <v>2021</v>
      </c>
      <c r="C868" s="443" t="s">
        <v>2381</v>
      </c>
      <c r="D868" s="443" t="s">
        <v>2380</v>
      </c>
      <c r="E868" s="443" t="s">
        <v>2426</v>
      </c>
      <c r="F868" s="443">
        <v>50</v>
      </c>
      <c r="G868" s="446" t="s">
        <v>2443</v>
      </c>
      <c r="H868" s="443"/>
      <c r="I868" s="1097">
        <v>54912220</v>
      </c>
    </row>
    <row r="869" spans="1:9" ht="26" x14ac:dyDescent="0.3">
      <c r="A869" s="1081" t="s">
        <v>2337</v>
      </c>
      <c r="B869" s="571">
        <v>2021</v>
      </c>
      <c r="C869" s="443" t="s">
        <v>2373</v>
      </c>
      <c r="D869" s="11" t="s">
        <v>2382</v>
      </c>
      <c r="E869" s="443" t="s">
        <v>2427</v>
      </c>
      <c r="F869" s="443">
        <v>25</v>
      </c>
      <c r="G869" s="443" t="s">
        <v>2440</v>
      </c>
      <c r="H869" s="443"/>
      <c r="I869" s="1097">
        <v>54945000</v>
      </c>
    </row>
    <row r="870" spans="1:9" ht="26" x14ac:dyDescent="0.3">
      <c r="A870" s="1081" t="s">
        <v>2337</v>
      </c>
      <c r="B870" s="571">
        <v>2021</v>
      </c>
      <c r="C870" s="443" t="s">
        <v>2374</v>
      </c>
      <c r="D870" s="443" t="s">
        <v>2383</v>
      </c>
      <c r="E870" s="443" t="s">
        <v>2427</v>
      </c>
      <c r="F870" s="443">
        <v>10</v>
      </c>
      <c r="G870" s="443" t="s">
        <v>2440</v>
      </c>
      <c r="H870" s="443"/>
      <c r="I870" s="1097"/>
    </row>
    <row r="871" spans="1:9" ht="28" x14ac:dyDescent="0.3">
      <c r="A871" s="1081" t="s">
        <v>2337</v>
      </c>
      <c r="B871" s="571">
        <v>2021</v>
      </c>
      <c r="C871" s="443" t="s">
        <v>2375</v>
      </c>
      <c r="D871" s="443" t="s">
        <v>2384</v>
      </c>
      <c r="E871" s="443" t="s">
        <v>2428</v>
      </c>
      <c r="F871" s="443">
        <v>30</v>
      </c>
      <c r="G871" s="446" t="s">
        <v>2445</v>
      </c>
      <c r="H871" s="443"/>
      <c r="I871" s="1097">
        <v>219043570</v>
      </c>
    </row>
    <row r="872" spans="1:9" ht="26" x14ac:dyDescent="0.3">
      <c r="A872" s="1081" t="s">
        <v>2337</v>
      </c>
      <c r="B872" s="571">
        <v>2021</v>
      </c>
      <c r="C872" s="443" t="s">
        <v>2376</v>
      </c>
      <c r="D872" s="443" t="s">
        <v>2385</v>
      </c>
      <c r="E872" s="443" t="s">
        <v>2429</v>
      </c>
      <c r="F872" s="443">
        <v>20</v>
      </c>
      <c r="G872" s="443" t="s">
        <v>2444</v>
      </c>
      <c r="H872" s="443"/>
      <c r="I872" s="1098">
        <v>5000000</v>
      </c>
    </row>
    <row r="873" spans="1:9" ht="26" x14ac:dyDescent="0.3">
      <c r="A873" s="1081" t="s">
        <v>2337</v>
      </c>
      <c r="B873" s="571">
        <v>2021</v>
      </c>
      <c r="C873" s="443" t="s">
        <v>2377</v>
      </c>
      <c r="D873" s="443" t="s">
        <v>2386</v>
      </c>
      <c r="E873" s="443" t="s">
        <v>2430</v>
      </c>
      <c r="F873" s="443">
        <v>8</v>
      </c>
      <c r="G873" s="443" t="s">
        <v>2446</v>
      </c>
      <c r="H873" s="443"/>
      <c r="I873" s="1097">
        <v>54450000</v>
      </c>
    </row>
    <row r="874" spans="1:9" ht="26" x14ac:dyDescent="0.3">
      <c r="A874" s="1081" t="s">
        <v>2337</v>
      </c>
      <c r="B874" s="571">
        <v>2021</v>
      </c>
      <c r="C874" s="443"/>
      <c r="D874" s="443" t="s">
        <v>2387</v>
      </c>
      <c r="E874" s="443" t="s">
        <v>2431</v>
      </c>
      <c r="F874" s="443">
        <v>2</v>
      </c>
      <c r="G874" s="443" t="s">
        <v>2447</v>
      </c>
      <c r="H874" s="443"/>
      <c r="I874" s="1097">
        <v>53949000</v>
      </c>
    </row>
    <row r="875" spans="1:9" ht="26" x14ac:dyDescent="0.3">
      <c r="A875" s="1081" t="s">
        <v>2337</v>
      </c>
      <c r="B875" s="571">
        <v>2021</v>
      </c>
      <c r="C875" s="443"/>
      <c r="D875" s="443"/>
      <c r="E875" s="443"/>
      <c r="F875" s="443"/>
      <c r="H875" s="443"/>
      <c r="I875" s="1097"/>
    </row>
    <row r="876" spans="1:9" ht="26" x14ac:dyDescent="0.3">
      <c r="A876" s="1081" t="s">
        <v>2337</v>
      </c>
      <c r="B876" s="571">
        <v>2021</v>
      </c>
      <c r="C876" s="1085" t="s">
        <v>2388</v>
      </c>
      <c r="D876" s="443"/>
      <c r="E876" s="443"/>
      <c r="F876" s="443"/>
      <c r="G876" s="443"/>
      <c r="H876" s="443"/>
      <c r="I876" s="1097"/>
    </row>
    <row r="877" spans="1:9" ht="26" x14ac:dyDescent="0.3">
      <c r="A877" s="1081" t="s">
        <v>2337</v>
      </c>
      <c r="B877" s="571">
        <v>2021</v>
      </c>
      <c r="C877" s="443" t="s">
        <v>2389</v>
      </c>
      <c r="D877" s="443" t="s">
        <v>2390</v>
      </c>
      <c r="E877" s="446" t="s">
        <v>2421</v>
      </c>
      <c r="F877" s="443">
        <v>200</v>
      </c>
      <c r="G877" s="443" t="s">
        <v>2448</v>
      </c>
      <c r="H877" s="443"/>
      <c r="I877" s="1097">
        <v>219043570</v>
      </c>
    </row>
    <row r="878" spans="1:9" ht="26" x14ac:dyDescent="0.3">
      <c r="A878" s="1081" t="s">
        <v>2337</v>
      </c>
      <c r="B878" s="571">
        <v>2021</v>
      </c>
      <c r="C878" s="443"/>
      <c r="D878" s="443" t="s">
        <v>2391</v>
      </c>
      <c r="E878" s="443" t="s">
        <v>2432</v>
      </c>
      <c r="F878" s="443">
        <v>50</v>
      </c>
      <c r="G878" s="443" t="s">
        <v>2449</v>
      </c>
      <c r="H878" s="443"/>
      <c r="I878" s="1097">
        <v>54450000</v>
      </c>
    </row>
    <row r="879" spans="1:9" ht="26" x14ac:dyDescent="0.3">
      <c r="A879" s="1081" t="s">
        <v>2337</v>
      </c>
      <c r="B879" s="571">
        <v>2021</v>
      </c>
      <c r="C879" s="443"/>
      <c r="D879" s="446" t="s">
        <v>2392</v>
      </c>
      <c r="E879" s="443" t="s">
        <v>2432</v>
      </c>
      <c r="F879" s="443">
        <v>5</v>
      </c>
      <c r="G879" s="443" t="s">
        <v>2449</v>
      </c>
      <c r="H879" s="443"/>
      <c r="I879" s="1097">
        <v>53460000</v>
      </c>
    </row>
    <row r="880" spans="1:9" ht="26" x14ac:dyDescent="0.3">
      <c r="A880" s="1081" t="s">
        <v>2337</v>
      </c>
      <c r="B880" s="571">
        <v>2021</v>
      </c>
      <c r="C880" s="443"/>
      <c r="D880" s="443" t="s">
        <v>2393</v>
      </c>
      <c r="E880" s="446" t="s">
        <v>2421</v>
      </c>
      <c r="F880" s="443">
        <v>20</v>
      </c>
      <c r="G880" s="443" t="s">
        <v>2448</v>
      </c>
      <c r="H880" s="443"/>
      <c r="I880" s="1097">
        <v>54949000</v>
      </c>
    </row>
    <row r="881" spans="1:9" ht="26" x14ac:dyDescent="0.3">
      <c r="A881" s="1081" t="s">
        <v>2337</v>
      </c>
      <c r="B881" s="571">
        <v>2021</v>
      </c>
      <c r="C881" s="443"/>
      <c r="D881" s="443" t="s">
        <v>2394</v>
      </c>
      <c r="E881" s="446" t="s">
        <v>2433</v>
      </c>
      <c r="F881" s="443">
        <v>200</v>
      </c>
      <c r="G881" s="446" t="s">
        <v>2450</v>
      </c>
      <c r="H881" s="443"/>
      <c r="I881" s="1097">
        <v>5454519</v>
      </c>
    </row>
    <row r="882" spans="1:9" ht="26" x14ac:dyDescent="0.3">
      <c r="A882" s="1081" t="s">
        <v>2337</v>
      </c>
      <c r="B882" s="571">
        <v>2021</v>
      </c>
      <c r="C882" s="443" t="s">
        <v>2396</v>
      </c>
      <c r="D882" s="443" t="s">
        <v>2395</v>
      </c>
      <c r="E882" s="443" t="s">
        <v>2426</v>
      </c>
      <c r="F882" s="443">
        <v>100</v>
      </c>
      <c r="G882" s="446" t="s">
        <v>2451</v>
      </c>
      <c r="H882" s="443"/>
      <c r="I882" s="1097">
        <v>303874967</v>
      </c>
    </row>
    <row r="883" spans="1:9" ht="26" x14ac:dyDescent="0.3">
      <c r="A883" s="1081" t="s">
        <v>2337</v>
      </c>
      <c r="B883" s="571">
        <v>2021</v>
      </c>
      <c r="C883" s="443"/>
      <c r="D883" s="443"/>
      <c r="E883" s="443"/>
      <c r="F883" s="443"/>
      <c r="G883" s="443"/>
      <c r="H883" s="443"/>
      <c r="I883" s="1097"/>
    </row>
    <row r="884" spans="1:9" ht="26" x14ac:dyDescent="0.3">
      <c r="A884" s="1081" t="s">
        <v>2337</v>
      </c>
      <c r="B884" s="571">
        <v>2021</v>
      </c>
      <c r="C884" s="1085" t="s">
        <v>2397</v>
      </c>
      <c r="D884" s="443"/>
      <c r="E884" s="443"/>
      <c r="G884" s="443"/>
      <c r="H884" s="443"/>
      <c r="I884" s="1097"/>
    </row>
    <row r="885" spans="1:9" ht="26" x14ac:dyDescent="0.3">
      <c r="A885" s="1081" t="s">
        <v>2337</v>
      </c>
      <c r="B885" s="571">
        <v>2021</v>
      </c>
      <c r="C885" s="443" t="s">
        <v>2398</v>
      </c>
      <c r="D885" s="443" t="s">
        <v>2401</v>
      </c>
      <c r="E885" s="443" t="s">
        <v>2432</v>
      </c>
      <c r="F885" s="443">
        <v>35</v>
      </c>
      <c r="G885" s="443" t="s">
        <v>2444</v>
      </c>
      <c r="H885" s="443"/>
      <c r="I885" s="1097">
        <v>71205657</v>
      </c>
    </row>
    <row r="886" spans="1:9" ht="26" x14ac:dyDescent="0.3">
      <c r="A886" s="1081" t="s">
        <v>2337</v>
      </c>
      <c r="B886" s="571">
        <v>2021</v>
      </c>
      <c r="C886" s="443" t="s">
        <v>2399</v>
      </c>
      <c r="D886" s="443" t="s">
        <v>2402</v>
      </c>
      <c r="E886" s="443" t="s">
        <v>2434</v>
      </c>
      <c r="F886" s="443">
        <v>35</v>
      </c>
      <c r="G886" s="443" t="s">
        <v>2444</v>
      </c>
      <c r="H886" s="443"/>
      <c r="I886" s="1097">
        <v>71205657</v>
      </c>
    </row>
    <row r="887" spans="1:9" ht="33" customHeight="1" x14ac:dyDescent="0.3">
      <c r="A887" s="1081" t="s">
        <v>2337</v>
      </c>
      <c r="B887" s="571">
        <v>2021</v>
      </c>
      <c r="C887" s="443" t="s">
        <v>2400</v>
      </c>
      <c r="D887" s="443" t="s">
        <v>2403</v>
      </c>
      <c r="E887" s="446" t="s">
        <v>2433</v>
      </c>
      <c r="F887" s="443">
        <v>20</v>
      </c>
      <c r="G887" s="446" t="s">
        <v>2450</v>
      </c>
      <c r="H887" s="443"/>
      <c r="I887" s="1097">
        <v>44000000</v>
      </c>
    </row>
    <row r="888" spans="1:9" ht="28" x14ac:dyDescent="0.3">
      <c r="A888" s="1081" t="s">
        <v>2337</v>
      </c>
      <c r="B888" s="571">
        <v>2021</v>
      </c>
      <c r="C888" s="443"/>
      <c r="D888" s="446" t="s">
        <v>2404</v>
      </c>
      <c r="E888" s="446" t="s">
        <v>2433</v>
      </c>
      <c r="F888" s="443">
        <v>200</v>
      </c>
      <c r="G888" s="446" t="s">
        <v>2450</v>
      </c>
      <c r="H888" s="443"/>
      <c r="I888" s="1097">
        <v>53900000</v>
      </c>
    </row>
    <row r="889" spans="1:9" ht="26" x14ac:dyDescent="0.3">
      <c r="A889" s="1081" t="s">
        <v>2337</v>
      </c>
      <c r="B889" s="571">
        <v>2021</v>
      </c>
      <c r="C889" s="443" t="s">
        <v>2407</v>
      </c>
      <c r="D889" s="443" t="s">
        <v>2405</v>
      </c>
      <c r="E889" s="443" t="s">
        <v>2427</v>
      </c>
      <c r="F889" s="443">
        <v>120</v>
      </c>
      <c r="G889" s="443" t="s">
        <v>2440</v>
      </c>
      <c r="H889" s="443"/>
      <c r="I889" s="1097">
        <v>373226700</v>
      </c>
    </row>
    <row r="890" spans="1:9" ht="26" x14ac:dyDescent="0.3">
      <c r="A890" s="1081" t="s">
        <v>2337</v>
      </c>
      <c r="B890" s="571">
        <v>2021</v>
      </c>
      <c r="C890" s="443"/>
      <c r="D890" s="443"/>
      <c r="E890" s="443"/>
      <c r="F890" s="443">
        <v>500</v>
      </c>
      <c r="G890" s="443"/>
      <c r="H890" s="443"/>
      <c r="I890" s="1097">
        <v>167090000</v>
      </c>
    </row>
    <row r="891" spans="1:9" ht="26" x14ac:dyDescent="0.3">
      <c r="A891" s="1081" t="s">
        <v>2337</v>
      </c>
      <c r="B891" s="571">
        <v>2021</v>
      </c>
      <c r="C891" s="1085" t="s">
        <v>2408</v>
      </c>
      <c r="D891" s="443" t="s">
        <v>2406</v>
      </c>
      <c r="E891" s="443" t="s">
        <v>2435</v>
      </c>
      <c r="F891" s="443">
        <v>500</v>
      </c>
      <c r="G891" s="443" t="s">
        <v>2452</v>
      </c>
      <c r="H891" s="443"/>
      <c r="I891" s="1097">
        <v>313500000</v>
      </c>
    </row>
    <row r="892" spans="1:9" ht="26" x14ac:dyDescent="0.3">
      <c r="A892" s="1081" t="s">
        <v>2337</v>
      </c>
      <c r="B892" s="571">
        <v>2021</v>
      </c>
      <c r="C892" s="443"/>
      <c r="D892" s="443"/>
      <c r="E892" s="443"/>
      <c r="F892" s="443"/>
      <c r="G892" s="443"/>
      <c r="H892" s="443"/>
      <c r="I892" s="1098"/>
    </row>
    <row r="893" spans="1:9" ht="26" x14ac:dyDescent="0.3">
      <c r="A893" s="1081" t="s">
        <v>2337</v>
      </c>
      <c r="B893" s="571">
        <v>2021</v>
      </c>
      <c r="C893" s="1085" t="s">
        <v>2409</v>
      </c>
      <c r="D893" s="443"/>
      <c r="E893" s="443"/>
      <c r="F893" s="443"/>
      <c r="G893" s="443"/>
      <c r="H893" s="443"/>
      <c r="I893" s="1097"/>
    </row>
    <row r="894" spans="1:9" ht="28" x14ac:dyDescent="0.3">
      <c r="A894" s="1081" t="s">
        <v>2337</v>
      </c>
      <c r="B894" s="571">
        <v>2021</v>
      </c>
      <c r="C894" s="443" t="s">
        <v>2410</v>
      </c>
      <c r="D894" s="443" t="s">
        <v>2414</v>
      </c>
      <c r="E894" s="446" t="s">
        <v>2436</v>
      </c>
      <c r="F894" s="443">
        <v>50</v>
      </c>
      <c r="G894" s="443" t="s">
        <v>2453</v>
      </c>
      <c r="H894" s="443"/>
      <c r="I894" s="1097">
        <v>211802030</v>
      </c>
    </row>
    <row r="895" spans="1:9" ht="28" x14ac:dyDescent="0.3">
      <c r="A895" s="1081" t="s">
        <v>2337</v>
      </c>
      <c r="B895" s="571">
        <v>2021</v>
      </c>
      <c r="C895" s="443" t="s">
        <v>2411</v>
      </c>
      <c r="D895" s="446" t="s">
        <v>2415</v>
      </c>
      <c r="E895" s="446" t="s">
        <v>2437</v>
      </c>
      <c r="F895" s="443">
        <v>25</v>
      </c>
      <c r="G895" s="443" t="s">
        <v>2453</v>
      </c>
      <c r="H895" s="443"/>
      <c r="I895" s="1097">
        <v>211802030</v>
      </c>
    </row>
    <row r="896" spans="1:9" ht="28" x14ac:dyDescent="0.3">
      <c r="A896" s="1081" t="s">
        <v>2337</v>
      </c>
      <c r="B896" s="571">
        <v>2021</v>
      </c>
      <c r="C896" s="443" t="s">
        <v>2412</v>
      </c>
      <c r="D896" s="443" t="s">
        <v>2416</v>
      </c>
      <c r="E896" s="446" t="s">
        <v>2436</v>
      </c>
      <c r="F896" s="443">
        <v>50</v>
      </c>
      <c r="G896" s="443" t="s">
        <v>2453</v>
      </c>
      <c r="H896" s="443"/>
      <c r="I896" s="1097">
        <v>330269500</v>
      </c>
    </row>
    <row r="897" spans="1:9" ht="28" x14ac:dyDescent="0.3">
      <c r="A897" s="1081" t="s">
        <v>2337</v>
      </c>
      <c r="B897" s="571">
        <v>2021</v>
      </c>
      <c r="C897" s="443" t="s">
        <v>2413</v>
      </c>
      <c r="D897" s="446" t="s">
        <v>2417</v>
      </c>
      <c r="E897" s="446" t="s">
        <v>2437</v>
      </c>
      <c r="F897" s="443">
        <v>17</v>
      </c>
      <c r="G897" s="443" t="s">
        <v>2453</v>
      </c>
      <c r="H897" s="443"/>
      <c r="I897" s="1097">
        <v>235301726</v>
      </c>
    </row>
    <row r="898" spans="1:9" ht="28" x14ac:dyDescent="0.3">
      <c r="A898" s="1081" t="s">
        <v>2337</v>
      </c>
      <c r="B898" s="571">
        <v>2021</v>
      </c>
      <c r="C898" s="443"/>
      <c r="D898" s="446" t="s">
        <v>2418</v>
      </c>
      <c r="E898" s="446" t="s">
        <v>2437</v>
      </c>
      <c r="F898" s="443">
        <v>59</v>
      </c>
      <c r="G898" s="443" t="s">
        <v>2453</v>
      </c>
      <c r="H898" s="443"/>
      <c r="I898" s="1097">
        <v>364706540</v>
      </c>
    </row>
    <row r="899" spans="1:9" ht="28" x14ac:dyDescent="0.3">
      <c r="A899" s="1081" t="s">
        <v>2337</v>
      </c>
      <c r="B899" s="571">
        <v>2021</v>
      </c>
      <c r="C899" s="443" t="s">
        <v>2420</v>
      </c>
      <c r="D899" s="443" t="s">
        <v>2419</v>
      </c>
      <c r="E899" s="446" t="s">
        <v>2436</v>
      </c>
      <c r="F899" s="443">
        <v>50</v>
      </c>
      <c r="G899" s="443" t="s">
        <v>2453</v>
      </c>
      <c r="H899" s="443"/>
      <c r="I899" s="1097">
        <v>275000000</v>
      </c>
    </row>
    <row r="900" spans="1:9" ht="26" x14ac:dyDescent="0.3">
      <c r="A900" s="1081" t="s">
        <v>2337</v>
      </c>
      <c r="B900" s="571">
        <v>2021</v>
      </c>
      <c r="C900" s="1085" t="s">
        <v>257</v>
      </c>
      <c r="D900" s="443"/>
      <c r="E900" s="443"/>
      <c r="F900" s="443"/>
      <c r="G900" s="443"/>
      <c r="H900" s="443"/>
      <c r="I900" s="1099">
        <f>SUM(I855:I899)</f>
        <v>5416734216</v>
      </c>
    </row>
    <row r="901" spans="1:9" ht="26" x14ac:dyDescent="0.3">
      <c r="A901" s="1081" t="s">
        <v>2337</v>
      </c>
      <c r="B901" s="571">
        <v>2021</v>
      </c>
      <c r="C901" s="443"/>
      <c r="D901" s="443"/>
      <c r="E901" s="443"/>
      <c r="F901" s="443"/>
      <c r="G901" s="443"/>
      <c r="H901" s="443"/>
      <c r="I901" s="443"/>
    </row>
    <row r="902" spans="1:9" ht="26" x14ac:dyDescent="0.3">
      <c r="A902" s="1081" t="s">
        <v>2337</v>
      </c>
      <c r="B902" s="571">
        <v>2021</v>
      </c>
      <c r="C902" s="443"/>
      <c r="D902" s="443"/>
      <c r="E902" s="443"/>
      <c r="F902" s="443"/>
      <c r="G902" s="443"/>
      <c r="H902" s="443"/>
      <c r="I902" s="443"/>
    </row>
    <row r="903" spans="1:9" ht="26" x14ac:dyDescent="0.3">
      <c r="A903" s="1081" t="s">
        <v>2337</v>
      </c>
      <c r="B903" s="571">
        <v>2021</v>
      </c>
      <c r="C903" s="443"/>
      <c r="D903" s="443"/>
      <c r="E903" s="443"/>
      <c r="F903" s="443"/>
      <c r="G903" s="443"/>
      <c r="H903" s="443"/>
      <c r="I903" s="443"/>
    </row>
    <row r="904" spans="1:9" ht="26" x14ac:dyDescent="0.3">
      <c r="A904" s="1081" t="s">
        <v>2337</v>
      </c>
      <c r="B904" s="571">
        <v>2021</v>
      </c>
      <c r="C904" s="443"/>
      <c r="D904" s="443"/>
      <c r="E904" s="443"/>
      <c r="F904" s="443"/>
      <c r="G904" s="443"/>
      <c r="H904" s="443"/>
      <c r="I904" s="443"/>
    </row>
    <row r="905" spans="1:9" ht="26" x14ac:dyDescent="0.3">
      <c r="A905" s="1081" t="s">
        <v>2337</v>
      </c>
      <c r="B905" s="571">
        <v>2021</v>
      </c>
      <c r="C905" s="443"/>
      <c r="D905" s="443"/>
      <c r="E905" s="443"/>
      <c r="F905" s="443"/>
      <c r="G905" s="443"/>
      <c r="H905" s="443"/>
      <c r="I905" s="443"/>
    </row>
    <row r="906" spans="1:9" ht="26" x14ac:dyDescent="0.3">
      <c r="A906" s="1081" t="s">
        <v>2337</v>
      </c>
      <c r="B906" s="571">
        <v>2021</v>
      </c>
      <c r="C906" s="443"/>
      <c r="D906" s="443"/>
      <c r="E906" s="443"/>
      <c r="F906" s="443"/>
      <c r="G906" s="443"/>
      <c r="H906" s="443"/>
      <c r="I906" s="443"/>
    </row>
  </sheetData>
  <mergeCells count="120">
    <mergeCell ref="I483:I484"/>
    <mergeCell ref="H483:H484"/>
    <mergeCell ref="H488:H489"/>
    <mergeCell ref="I488:I489"/>
    <mergeCell ref="F490:F491"/>
    <mergeCell ref="G490:G491"/>
    <mergeCell ref="C855:C856"/>
    <mergeCell ref="F488:F489"/>
    <mergeCell ref="G488:G489"/>
    <mergeCell ref="D483:D484"/>
    <mergeCell ref="E483:E484"/>
    <mergeCell ref="F483:F484"/>
    <mergeCell ref="G483:G484"/>
    <mergeCell ref="C460:C461"/>
    <mergeCell ref="C415:C416"/>
    <mergeCell ref="C417:C429"/>
    <mergeCell ref="C430:C437"/>
    <mergeCell ref="C438:C441"/>
    <mergeCell ref="C442:C459"/>
    <mergeCell ref="F474:F475"/>
    <mergeCell ref="G474:G475"/>
    <mergeCell ref="I474:I475"/>
    <mergeCell ref="H474:H475"/>
    <mergeCell ref="C476:C481"/>
    <mergeCell ref="C473:C475"/>
    <mergeCell ref="C482:C484"/>
    <mergeCell ref="C485:C489"/>
    <mergeCell ref="C490:C491"/>
    <mergeCell ref="D488:D489"/>
    <mergeCell ref="E488:E489"/>
    <mergeCell ref="D474:D475"/>
    <mergeCell ref="E474:E475"/>
    <mergeCell ref="D490:D491"/>
    <mergeCell ref="E490:E491"/>
    <mergeCell ref="C52:C54"/>
    <mergeCell ref="C56:C58"/>
    <mergeCell ref="C132:C136"/>
    <mergeCell ref="C137:C138"/>
    <mergeCell ref="C186:C192"/>
    <mergeCell ref="C244:C254"/>
    <mergeCell ref="C255:C262"/>
    <mergeCell ref="C263:C265"/>
    <mergeCell ref="C47:H47"/>
    <mergeCell ref="C139:G139"/>
    <mergeCell ref="I282:I285"/>
    <mergeCell ref="I304:I306"/>
    <mergeCell ref="I307:I312"/>
    <mergeCell ref="I313:I318"/>
    <mergeCell ref="I294:I302"/>
    <mergeCell ref="H286:H287"/>
    <mergeCell ref="I286:I287"/>
    <mergeCell ref="G316:G318"/>
    <mergeCell ref="H313:H318"/>
    <mergeCell ref="H294:H302"/>
    <mergeCell ref="H304:H306"/>
    <mergeCell ref="H307:H312"/>
    <mergeCell ref="C266:C267"/>
    <mergeCell ref="C268:C270"/>
    <mergeCell ref="I11:I12"/>
    <mergeCell ref="E14:E17"/>
    <mergeCell ref="F14:F17"/>
    <mergeCell ref="G14:G17"/>
    <mergeCell ref="H14:H17"/>
    <mergeCell ref="I14:I17"/>
    <mergeCell ref="C8:G8"/>
    <mergeCell ref="E11:E12"/>
    <mergeCell ref="F11:F12"/>
    <mergeCell ref="G11:G12"/>
    <mergeCell ref="H11:H12"/>
    <mergeCell ref="C14:C17"/>
    <mergeCell ref="C20:H20"/>
    <mergeCell ref="C23:C30"/>
    <mergeCell ref="C31:C37"/>
    <mergeCell ref="C38:C40"/>
    <mergeCell ref="F167:F168"/>
    <mergeCell ref="C62:G62"/>
    <mergeCell ref="C68:C69"/>
    <mergeCell ref="C80:C85"/>
    <mergeCell ref="C95:G95"/>
    <mergeCell ref="C41:C45"/>
    <mergeCell ref="C397:C399"/>
    <mergeCell ref="C405:C407"/>
    <mergeCell ref="C408:C409"/>
    <mergeCell ref="G282:G285"/>
    <mergeCell ref="G286:G287"/>
    <mergeCell ref="C358:C362"/>
    <mergeCell ref="G294:G302"/>
    <mergeCell ref="G304:G306"/>
    <mergeCell ref="G307:G312"/>
    <mergeCell ref="G313:G315"/>
    <mergeCell ref="C319:H319"/>
    <mergeCell ref="E343:E344"/>
    <mergeCell ref="F343:F344"/>
    <mergeCell ref="G343:G344"/>
    <mergeCell ref="H282:H285"/>
    <mergeCell ref="C387:G387"/>
    <mergeCell ref="C656:C657"/>
    <mergeCell ref="C639:C640"/>
    <mergeCell ref="C642:C643"/>
    <mergeCell ref="C644:C646"/>
    <mergeCell ref="C648:C649"/>
    <mergeCell ref="C497:C499"/>
    <mergeCell ref="C525:I525"/>
    <mergeCell ref="C534:I534"/>
    <mergeCell ref="C594:C608"/>
    <mergeCell ref="C610:C619"/>
    <mergeCell ref="C621:C623"/>
    <mergeCell ref="C625:C632"/>
    <mergeCell ref="C634:C635"/>
    <mergeCell ref="C590:I590"/>
    <mergeCell ref="C843:C845"/>
    <mergeCell ref="C846:C847"/>
    <mergeCell ref="C848:C849"/>
    <mergeCell ref="C850:C852"/>
    <mergeCell ref="C787:C788"/>
    <mergeCell ref="C803:C804"/>
    <mergeCell ref="C739:C743"/>
    <mergeCell ref="C699:C702"/>
    <mergeCell ref="C705:C707"/>
    <mergeCell ref="C709:C711"/>
  </mergeCells>
  <phoneticPr fontId="18" type="noConversion"/>
  <dataValidations count="2">
    <dataValidation type="textLength" allowBlank="1" showInputMessage="1" showErrorMessage="1" sqref="A1:B1 A2:A9 A22:A48" xr:uid="{00000000-0002-0000-0400-000000000000}">
      <formula1>9999999</formula1>
      <formula2>99999999</formula2>
    </dataValidation>
    <dataValidation allowBlank="1" showInputMessage="1" sqref="C838:C852" xr:uid="{00000000-0002-0000-0400-000001000000}"/>
  </dataValidations>
  <printOptions horizontalCentered="1"/>
  <pageMargins left="0.25" right="0.25" top="0.5" bottom="0.5" header="0.51180555555555596" footer="0.51180555555555596"/>
  <pageSetup paperSize="9" scale="51" orientation="landscape" horizontalDpi="360" verticalDpi="36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69"/>
  <sheetViews>
    <sheetView showGridLines="0" zoomScale="50" zoomScaleNormal="50" workbookViewId="0">
      <selection activeCell="E14" sqref="E14"/>
    </sheetView>
  </sheetViews>
  <sheetFormatPr defaultColWidth="9.1796875" defaultRowHeight="14.5" x14ac:dyDescent="0.35"/>
  <cols>
    <col min="1" max="3" width="36.81640625" style="6" customWidth="1"/>
    <col min="4" max="6" width="37.54296875" style="6" customWidth="1"/>
    <col min="7" max="7" width="29.54296875" style="6" customWidth="1"/>
    <col min="8" max="8" width="28.453125" style="6" customWidth="1"/>
    <col min="9" max="9" width="33.1796875" style="6" customWidth="1"/>
    <col min="10" max="10" width="53.1796875" style="6" customWidth="1"/>
    <col min="11" max="11" width="22.81640625" style="6" customWidth="1"/>
    <col min="12" max="16384" width="9.1796875" style="6"/>
  </cols>
  <sheetData>
    <row r="1" spans="1:13" s="23" customFormat="1" ht="62" x14ac:dyDescent="0.35">
      <c r="A1" s="24" t="s">
        <v>18</v>
      </c>
      <c r="B1" s="24" t="s">
        <v>19</v>
      </c>
      <c r="C1" s="24" t="s">
        <v>20</v>
      </c>
      <c r="D1" s="24" t="s">
        <v>21</v>
      </c>
      <c r="E1" s="24" t="s">
        <v>61</v>
      </c>
      <c r="F1" s="24" t="s">
        <v>62</v>
      </c>
      <c r="G1" s="24" t="s">
        <v>22</v>
      </c>
      <c r="H1" s="24" t="s">
        <v>63</v>
      </c>
      <c r="I1" s="24" t="s">
        <v>64</v>
      </c>
      <c r="J1" s="24" t="s">
        <v>65</v>
      </c>
      <c r="K1" s="24" t="s">
        <v>23</v>
      </c>
    </row>
    <row r="2" spans="1:13" ht="43.5" x14ac:dyDescent="0.35">
      <c r="A2" s="63" t="s">
        <v>134</v>
      </c>
      <c r="B2" s="212" t="s">
        <v>135</v>
      </c>
      <c r="C2" s="72" t="s">
        <v>136</v>
      </c>
      <c r="D2" s="208" t="s">
        <v>67</v>
      </c>
      <c r="E2" s="208" t="s">
        <v>67</v>
      </c>
      <c r="F2" s="208" t="s">
        <v>67</v>
      </c>
      <c r="G2" s="208" t="s">
        <v>67</v>
      </c>
      <c r="H2" s="209" t="s">
        <v>67</v>
      </c>
      <c r="I2" s="208" t="s">
        <v>67</v>
      </c>
      <c r="J2" s="208" t="s">
        <v>67</v>
      </c>
      <c r="K2" s="71">
        <v>59.5</v>
      </c>
    </row>
    <row r="3" spans="1:13" ht="43.5" x14ac:dyDescent="0.5">
      <c r="A3" s="270" t="s">
        <v>169</v>
      </c>
      <c r="B3" s="211" t="s">
        <v>203</v>
      </c>
      <c r="C3" s="211" t="s">
        <v>84</v>
      </c>
      <c r="D3" s="213" t="s">
        <v>204</v>
      </c>
      <c r="E3" s="213"/>
      <c r="F3" s="213"/>
      <c r="G3" s="71" t="s">
        <v>83</v>
      </c>
      <c r="H3" s="210" t="s">
        <v>83</v>
      </c>
      <c r="I3" s="71" t="s">
        <v>83</v>
      </c>
      <c r="J3" s="71"/>
      <c r="K3" s="214">
        <v>100</v>
      </c>
      <c r="L3" s="82"/>
    </row>
    <row r="4" spans="1:13" ht="21" x14ac:dyDescent="0.5">
      <c r="A4" s="305" t="s">
        <v>144</v>
      </c>
      <c r="B4" s="211" t="s">
        <v>83</v>
      </c>
      <c r="C4" s="211" t="s">
        <v>83</v>
      </c>
      <c r="D4" s="211" t="s">
        <v>83</v>
      </c>
      <c r="E4" s="211" t="s">
        <v>83</v>
      </c>
      <c r="F4" s="211" t="s">
        <v>83</v>
      </c>
      <c r="G4" s="211" t="s">
        <v>83</v>
      </c>
      <c r="H4" s="211" t="s">
        <v>83</v>
      </c>
      <c r="I4" s="211" t="s">
        <v>83</v>
      </c>
      <c r="J4" s="211" t="s">
        <v>83</v>
      </c>
      <c r="K4" s="214" t="s">
        <v>306</v>
      </c>
      <c r="L4" s="82"/>
    </row>
    <row r="5" spans="1:13" ht="72" customHeight="1" x14ac:dyDescent="0.35">
      <c r="A5" s="271" t="s">
        <v>210</v>
      </c>
      <c r="B5" s="207" t="s">
        <v>234</v>
      </c>
      <c r="C5" s="207" t="s">
        <v>235</v>
      </c>
      <c r="D5" s="215" t="s">
        <v>236</v>
      </c>
      <c r="E5" s="215"/>
      <c r="F5" s="215"/>
      <c r="G5" s="215"/>
      <c r="H5" s="215"/>
      <c r="I5" s="215"/>
      <c r="J5" s="71"/>
      <c r="K5" s="214"/>
      <c r="L5" s="83"/>
    </row>
    <row r="6" spans="1:13" ht="48.75" customHeight="1" x14ac:dyDescent="0.35">
      <c r="A6" s="288" t="s">
        <v>258</v>
      </c>
      <c r="B6" s="207" t="s">
        <v>259</v>
      </c>
      <c r="C6" s="207" t="s">
        <v>260</v>
      </c>
      <c r="D6" s="216" t="s">
        <v>261</v>
      </c>
      <c r="E6" s="208" t="s">
        <v>262</v>
      </c>
      <c r="F6" s="217" t="s">
        <v>263</v>
      </c>
      <c r="G6" s="216"/>
      <c r="H6" s="216"/>
      <c r="I6" s="216"/>
      <c r="J6" s="216"/>
      <c r="K6" s="218"/>
      <c r="L6" s="55"/>
    </row>
    <row r="7" spans="1:13" ht="45" customHeight="1" x14ac:dyDescent="0.35">
      <c r="A7" s="101" t="s">
        <v>273</v>
      </c>
      <c r="B7" s="207" t="s">
        <v>83</v>
      </c>
      <c r="C7" s="207" t="s">
        <v>83</v>
      </c>
      <c r="D7" s="207" t="s">
        <v>83</v>
      </c>
      <c r="E7" s="207" t="s">
        <v>83</v>
      </c>
      <c r="F7" s="207" t="s">
        <v>83</v>
      </c>
      <c r="G7" s="207" t="s">
        <v>83</v>
      </c>
      <c r="H7" s="207" t="s">
        <v>83</v>
      </c>
      <c r="I7" s="207" t="s">
        <v>83</v>
      </c>
      <c r="J7" s="207" t="s">
        <v>83</v>
      </c>
      <c r="K7" s="72" t="s">
        <v>83</v>
      </c>
    </row>
    <row r="8" spans="1:13" ht="36.75" customHeight="1" x14ac:dyDescent="0.35">
      <c r="A8" s="289" t="s">
        <v>307</v>
      </c>
      <c r="B8" s="207" t="s">
        <v>83</v>
      </c>
      <c r="C8" s="207" t="s">
        <v>83</v>
      </c>
      <c r="D8" s="207" t="s">
        <v>83</v>
      </c>
      <c r="E8" s="207" t="s">
        <v>83</v>
      </c>
      <c r="F8" s="207" t="s">
        <v>83</v>
      </c>
      <c r="G8" s="207" t="s">
        <v>83</v>
      </c>
      <c r="H8" s="207" t="s">
        <v>83</v>
      </c>
      <c r="I8" s="207" t="s">
        <v>83</v>
      </c>
      <c r="J8" s="207" t="s">
        <v>83</v>
      </c>
      <c r="K8" s="72" t="s">
        <v>83</v>
      </c>
    </row>
    <row r="9" spans="1:13" ht="20.149999999999999" customHeight="1" x14ac:dyDescent="0.35">
      <c r="A9" s="272" t="s">
        <v>343</v>
      </c>
      <c r="B9" s="207" t="s">
        <v>83</v>
      </c>
      <c r="C9" s="207" t="s">
        <v>83</v>
      </c>
      <c r="D9" s="207" t="s">
        <v>83</v>
      </c>
      <c r="E9" s="207" t="s">
        <v>83</v>
      </c>
      <c r="F9" s="207" t="s">
        <v>83</v>
      </c>
      <c r="G9" s="207" t="s">
        <v>83</v>
      </c>
      <c r="H9" s="207" t="s">
        <v>83</v>
      </c>
      <c r="I9" s="207" t="s">
        <v>83</v>
      </c>
      <c r="J9" s="207" t="s">
        <v>83</v>
      </c>
      <c r="K9" s="72" t="s">
        <v>83</v>
      </c>
    </row>
    <row r="10" spans="1:13" ht="20.149999999999999" customHeight="1" x14ac:dyDescent="0.35">
      <c r="A10" s="421" t="s">
        <v>396</v>
      </c>
      <c r="B10" s="207" t="s">
        <v>83</v>
      </c>
      <c r="C10" s="207" t="s">
        <v>83</v>
      </c>
      <c r="D10" s="207" t="s">
        <v>83</v>
      </c>
      <c r="E10" s="207" t="s">
        <v>83</v>
      </c>
      <c r="F10" s="207" t="s">
        <v>83</v>
      </c>
      <c r="G10" s="207" t="s">
        <v>83</v>
      </c>
      <c r="H10" s="207" t="s">
        <v>83</v>
      </c>
      <c r="I10" s="207" t="s">
        <v>83</v>
      </c>
      <c r="J10" s="207" t="s">
        <v>83</v>
      </c>
      <c r="K10" s="72" t="s">
        <v>83</v>
      </c>
    </row>
    <row r="11" spans="1:13" ht="20.149999999999999" customHeight="1" x14ac:dyDescent="0.35">
      <c r="A11" s="101" t="s">
        <v>434</v>
      </c>
      <c r="B11" s="207" t="s">
        <v>83</v>
      </c>
      <c r="C11" s="207" t="s">
        <v>83</v>
      </c>
      <c r="D11" s="207" t="s">
        <v>83</v>
      </c>
      <c r="E11" s="207" t="s">
        <v>83</v>
      </c>
      <c r="F11" s="207" t="s">
        <v>83</v>
      </c>
      <c r="G11" s="207" t="s">
        <v>83</v>
      </c>
      <c r="H11" s="207" t="s">
        <v>83</v>
      </c>
      <c r="I11" s="207" t="s">
        <v>83</v>
      </c>
      <c r="J11" s="207" t="s">
        <v>83</v>
      </c>
      <c r="K11" s="72" t="s">
        <v>83</v>
      </c>
      <c r="L11" s="55"/>
      <c r="M11" s="56"/>
    </row>
    <row r="12" spans="1:13" ht="20.149999999999999" customHeight="1" x14ac:dyDescent="0.35">
      <c r="A12" s="273" t="s">
        <v>462</v>
      </c>
      <c r="B12" s="207" t="s">
        <v>83</v>
      </c>
      <c r="C12" s="207" t="s">
        <v>83</v>
      </c>
      <c r="D12" s="207" t="s">
        <v>83</v>
      </c>
      <c r="E12" s="207" t="s">
        <v>83</v>
      </c>
      <c r="F12" s="207" t="s">
        <v>83</v>
      </c>
      <c r="G12" s="207" t="s">
        <v>83</v>
      </c>
      <c r="H12" s="207" t="s">
        <v>83</v>
      </c>
      <c r="I12" s="207" t="s">
        <v>83</v>
      </c>
      <c r="J12" s="207" t="s">
        <v>83</v>
      </c>
      <c r="K12" s="72" t="s">
        <v>83</v>
      </c>
    </row>
    <row r="13" spans="1:13" ht="20.149999999999999" customHeight="1" x14ac:dyDescent="0.35">
      <c r="A13" s="101" t="s">
        <v>509</v>
      </c>
      <c r="B13" s="207" t="s">
        <v>83</v>
      </c>
      <c r="C13" s="207" t="s">
        <v>83</v>
      </c>
      <c r="D13" s="207" t="s">
        <v>83</v>
      </c>
      <c r="E13" s="207" t="s">
        <v>83</v>
      </c>
      <c r="F13" s="207" t="s">
        <v>83</v>
      </c>
      <c r="G13" s="207" t="s">
        <v>83</v>
      </c>
      <c r="H13" s="207" t="s">
        <v>83</v>
      </c>
      <c r="I13" s="207" t="s">
        <v>83</v>
      </c>
      <c r="J13" s="207" t="s">
        <v>83</v>
      </c>
      <c r="K13" s="72" t="s">
        <v>83</v>
      </c>
    </row>
    <row r="14" spans="1:13" ht="30.75" customHeight="1" x14ac:dyDescent="0.35">
      <c r="A14" s="420" t="s">
        <v>546</v>
      </c>
      <c r="B14" s="207" t="s">
        <v>83</v>
      </c>
      <c r="C14" s="207" t="s">
        <v>83</v>
      </c>
      <c r="D14" s="207" t="s">
        <v>83</v>
      </c>
      <c r="E14" s="207" t="s">
        <v>83</v>
      </c>
      <c r="F14" s="207" t="s">
        <v>83</v>
      </c>
      <c r="G14" s="207" t="s">
        <v>83</v>
      </c>
      <c r="H14" s="207" t="s">
        <v>83</v>
      </c>
      <c r="I14" s="207" t="s">
        <v>83</v>
      </c>
      <c r="J14" s="207" t="s">
        <v>83</v>
      </c>
      <c r="K14" s="72" t="s">
        <v>83</v>
      </c>
      <c r="L14" s="64"/>
      <c r="M14" s="65"/>
    </row>
    <row r="15" spans="1:13" ht="33.75" customHeight="1" x14ac:dyDescent="0.35">
      <c r="A15" s="289" t="s">
        <v>571</v>
      </c>
      <c r="B15" s="207" t="s">
        <v>83</v>
      </c>
      <c r="C15" s="207" t="s">
        <v>83</v>
      </c>
      <c r="D15" s="207" t="s">
        <v>83</v>
      </c>
      <c r="E15" s="207" t="s">
        <v>83</v>
      </c>
      <c r="F15" s="207" t="s">
        <v>83</v>
      </c>
      <c r="G15" s="207" t="s">
        <v>83</v>
      </c>
      <c r="H15" s="207" t="s">
        <v>83</v>
      </c>
      <c r="I15" s="207" t="s">
        <v>83</v>
      </c>
      <c r="J15" s="207" t="s">
        <v>83</v>
      </c>
      <c r="K15" s="72" t="s">
        <v>83</v>
      </c>
    </row>
    <row r="16" spans="1:13" ht="43.5" x14ac:dyDescent="0.35">
      <c r="A16" s="295" t="s">
        <v>603</v>
      </c>
      <c r="B16" s="297" t="s">
        <v>596</v>
      </c>
      <c r="C16" s="207" t="s">
        <v>84</v>
      </c>
      <c r="D16" s="298" t="s">
        <v>604</v>
      </c>
      <c r="E16" s="207" t="s">
        <v>83</v>
      </c>
      <c r="F16" s="297" t="s">
        <v>605</v>
      </c>
      <c r="G16" s="207" t="s">
        <v>83</v>
      </c>
      <c r="H16" s="207" t="s">
        <v>83</v>
      </c>
      <c r="I16" s="207" t="s">
        <v>83</v>
      </c>
      <c r="J16" s="207" t="s">
        <v>83</v>
      </c>
      <c r="K16" s="296">
        <v>70</v>
      </c>
    </row>
    <row r="17" spans="1:11" x14ac:dyDescent="0.35">
      <c r="A17" s="288" t="s">
        <v>615</v>
      </c>
      <c r="B17" s="71" t="s">
        <v>635</v>
      </c>
      <c r="C17" s="207" t="s">
        <v>83</v>
      </c>
      <c r="D17" s="207" t="s">
        <v>83</v>
      </c>
      <c r="E17" s="207" t="s">
        <v>83</v>
      </c>
      <c r="F17" s="207" t="s">
        <v>83</v>
      </c>
      <c r="G17" s="207" t="s">
        <v>83</v>
      </c>
      <c r="H17" s="207" t="s">
        <v>83</v>
      </c>
      <c r="I17" s="207" t="s">
        <v>83</v>
      </c>
      <c r="J17" s="207" t="s">
        <v>83</v>
      </c>
      <c r="K17" s="72" t="s">
        <v>83</v>
      </c>
    </row>
    <row r="18" spans="1:11" ht="23.25" customHeight="1" x14ac:dyDescent="0.35">
      <c r="A18" s="63" t="s">
        <v>652</v>
      </c>
      <c r="B18" s="71" t="s">
        <v>635</v>
      </c>
      <c r="C18" s="207" t="s">
        <v>83</v>
      </c>
      <c r="D18" s="207" t="s">
        <v>83</v>
      </c>
      <c r="E18" s="207" t="s">
        <v>83</v>
      </c>
      <c r="F18" s="207" t="s">
        <v>83</v>
      </c>
      <c r="G18" s="207" t="s">
        <v>83</v>
      </c>
      <c r="H18" s="207" t="s">
        <v>83</v>
      </c>
      <c r="I18" s="207" t="s">
        <v>83</v>
      </c>
      <c r="J18" s="207" t="s">
        <v>83</v>
      </c>
      <c r="K18" s="72" t="s">
        <v>83</v>
      </c>
    </row>
    <row r="19" spans="1:11" ht="43.5" x14ac:dyDescent="0.35">
      <c r="A19" s="415" t="s">
        <v>655</v>
      </c>
      <c r="B19" s="71" t="s">
        <v>635</v>
      </c>
      <c r="C19" s="27"/>
      <c r="D19" s="54" t="s">
        <v>617</v>
      </c>
      <c r="E19" s="54"/>
      <c r="F19" s="54"/>
      <c r="G19" s="54"/>
      <c r="H19" s="54"/>
      <c r="I19" s="54"/>
      <c r="J19" s="328"/>
      <c r="K19" s="27"/>
    </row>
    <row r="20" spans="1:11" ht="20.149999999999999" customHeight="1" x14ac:dyDescent="0.35">
      <c r="A20" s="738" t="s">
        <v>674</v>
      </c>
      <c r="B20" s="207" t="s">
        <v>83</v>
      </c>
      <c r="C20" s="207" t="s">
        <v>83</v>
      </c>
      <c r="D20" s="207" t="s">
        <v>83</v>
      </c>
      <c r="E20" s="207" t="s">
        <v>83</v>
      </c>
      <c r="F20" s="207" t="s">
        <v>83</v>
      </c>
      <c r="G20" s="207" t="s">
        <v>83</v>
      </c>
      <c r="H20" s="207" t="s">
        <v>83</v>
      </c>
      <c r="I20" s="207" t="s">
        <v>83</v>
      </c>
      <c r="J20" s="207" t="s">
        <v>83</v>
      </c>
      <c r="K20" s="72" t="s">
        <v>83</v>
      </c>
    </row>
    <row r="21" spans="1:11" ht="20.149999999999999" customHeight="1" x14ac:dyDescent="0.35">
      <c r="A21" s="739" t="s">
        <v>768</v>
      </c>
      <c r="B21" s="207" t="s">
        <v>83</v>
      </c>
      <c r="C21" s="207" t="s">
        <v>83</v>
      </c>
      <c r="D21" s="207" t="s">
        <v>83</v>
      </c>
      <c r="E21" s="207" t="s">
        <v>83</v>
      </c>
      <c r="F21" s="207" t="s">
        <v>83</v>
      </c>
      <c r="G21" s="207" t="s">
        <v>83</v>
      </c>
      <c r="H21" s="207" t="s">
        <v>83</v>
      </c>
      <c r="I21" s="207" t="s">
        <v>83</v>
      </c>
      <c r="J21" s="207" t="s">
        <v>83</v>
      </c>
      <c r="K21" s="72" t="s">
        <v>83</v>
      </c>
    </row>
    <row r="22" spans="1:11" ht="20.149999999999999" customHeight="1" x14ac:dyDescent="0.35">
      <c r="A22" s="419" t="s">
        <v>1008</v>
      </c>
      <c r="B22" s="207" t="s">
        <v>83</v>
      </c>
      <c r="C22" s="207" t="s">
        <v>83</v>
      </c>
      <c r="D22" s="207" t="s">
        <v>83</v>
      </c>
      <c r="E22" s="207" t="s">
        <v>83</v>
      </c>
      <c r="F22" s="207" t="s">
        <v>83</v>
      </c>
      <c r="G22" s="207" t="s">
        <v>83</v>
      </c>
      <c r="H22" s="207" t="s">
        <v>83</v>
      </c>
      <c r="I22" s="207" t="s">
        <v>83</v>
      </c>
      <c r="J22" s="207" t="s">
        <v>83</v>
      </c>
      <c r="K22" s="72" t="s">
        <v>83</v>
      </c>
    </row>
    <row r="23" spans="1:11" ht="20.149999999999999" customHeight="1" x14ac:dyDescent="0.35">
      <c r="A23" s="420" t="s">
        <v>869</v>
      </c>
      <c r="B23" s="207" t="s">
        <v>83</v>
      </c>
      <c r="C23" s="207" t="s">
        <v>83</v>
      </c>
      <c r="D23" s="207" t="s">
        <v>83</v>
      </c>
      <c r="E23" s="207" t="s">
        <v>83</v>
      </c>
      <c r="F23" s="207" t="s">
        <v>83</v>
      </c>
      <c r="G23" s="207" t="s">
        <v>83</v>
      </c>
      <c r="H23" s="207" t="s">
        <v>83</v>
      </c>
      <c r="I23" s="207" t="s">
        <v>83</v>
      </c>
      <c r="J23" s="207" t="s">
        <v>83</v>
      </c>
      <c r="K23" s="72" t="s">
        <v>83</v>
      </c>
    </row>
    <row r="24" spans="1:11" ht="43.5" x14ac:dyDescent="0.35">
      <c r="A24" s="419" t="s">
        <v>881</v>
      </c>
      <c r="B24" s="425" t="s">
        <v>989</v>
      </c>
      <c r="C24" s="207" t="s">
        <v>990</v>
      </c>
      <c r="D24" s="72" t="s">
        <v>83</v>
      </c>
      <c r="E24" s="72" t="s">
        <v>991</v>
      </c>
      <c r="F24" s="424" t="s">
        <v>992</v>
      </c>
      <c r="G24" s="423" t="s">
        <v>993</v>
      </c>
      <c r="H24" s="27" t="s">
        <v>991</v>
      </c>
      <c r="I24" s="422" t="s">
        <v>992</v>
      </c>
      <c r="J24" s="71">
        <v>2</v>
      </c>
      <c r="K24" s="71">
        <v>100</v>
      </c>
    </row>
    <row r="25" spans="1:11" x14ac:dyDescent="0.35">
      <c r="A25" s="421" t="s">
        <v>1015</v>
      </c>
      <c r="B25" s="207" t="s">
        <v>83</v>
      </c>
      <c r="C25" s="207" t="s">
        <v>83</v>
      </c>
      <c r="D25" s="207" t="s">
        <v>83</v>
      </c>
      <c r="E25" s="207" t="s">
        <v>83</v>
      </c>
      <c r="F25" s="207" t="s">
        <v>83</v>
      </c>
      <c r="G25" s="207" t="s">
        <v>83</v>
      </c>
      <c r="H25" s="207" t="s">
        <v>83</v>
      </c>
      <c r="I25" s="207" t="s">
        <v>83</v>
      </c>
      <c r="J25" s="207" t="s">
        <v>83</v>
      </c>
      <c r="K25" s="72" t="s">
        <v>83</v>
      </c>
    </row>
    <row r="26" spans="1:11" x14ac:dyDescent="0.35">
      <c r="A26" s="421" t="s">
        <v>1068</v>
      </c>
      <c r="B26" s="207" t="s">
        <v>83</v>
      </c>
      <c r="C26" s="207" t="s">
        <v>83</v>
      </c>
      <c r="D26" s="207" t="s">
        <v>83</v>
      </c>
      <c r="E26" s="207" t="s">
        <v>83</v>
      </c>
      <c r="F26" s="207" t="s">
        <v>83</v>
      </c>
      <c r="G26" s="207" t="s">
        <v>83</v>
      </c>
      <c r="H26" s="207" t="s">
        <v>83</v>
      </c>
      <c r="I26" s="207" t="s">
        <v>83</v>
      </c>
      <c r="J26" s="207" t="s">
        <v>83</v>
      </c>
      <c r="K26" s="72" t="s">
        <v>83</v>
      </c>
    </row>
    <row r="27" spans="1:11" ht="78.75" customHeight="1" x14ac:dyDescent="0.35">
      <c r="A27" s="421" t="s">
        <v>1087</v>
      </c>
      <c r="B27" s="475" t="s">
        <v>1144</v>
      </c>
      <c r="C27" s="476" t="s">
        <v>1145</v>
      </c>
      <c r="D27" s="477" t="s">
        <v>1146</v>
      </c>
      <c r="E27" s="474" t="s">
        <v>1147</v>
      </c>
      <c r="F27" s="207" t="s">
        <v>83</v>
      </c>
      <c r="G27" s="207" t="s">
        <v>83</v>
      </c>
      <c r="H27" s="207" t="s">
        <v>83</v>
      </c>
      <c r="I27" s="207" t="s">
        <v>83</v>
      </c>
      <c r="J27" s="207" t="s">
        <v>83</v>
      </c>
      <c r="K27" s="72" t="s">
        <v>83</v>
      </c>
    </row>
    <row r="28" spans="1:11" ht="42.75" customHeight="1" x14ac:dyDescent="0.35">
      <c r="A28" s="538" t="s">
        <v>1154</v>
      </c>
      <c r="B28" s="475" t="s">
        <v>1268</v>
      </c>
      <c r="C28" s="475" t="s">
        <v>84</v>
      </c>
      <c r="D28" s="503" t="s">
        <v>1269</v>
      </c>
      <c r="E28" s="502" t="s">
        <v>1271</v>
      </c>
      <c r="F28" s="501" t="s">
        <v>1270</v>
      </c>
      <c r="G28" s="207" t="s">
        <v>83</v>
      </c>
      <c r="H28" s="207" t="s">
        <v>83</v>
      </c>
      <c r="I28" s="207" t="s">
        <v>83</v>
      </c>
      <c r="J28" s="207" t="s">
        <v>83</v>
      </c>
      <c r="K28" s="72" t="s">
        <v>83</v>
      </c>
    </row>
    <row r="29" spans="1:11" x14ac:dyDescent="0.35">
      <c r="A29" s="539" t="s">
        <v>1272</v>
      </c>
      <c r="B29" s="207" t="s">
        <v>83</v>
      </c>
      <c r="C29" s="207" t="s">
        <v>83</v>
      </c>
      <c r="D29" s="207" t="s">
        <v>83</v>
      </c>
      <c r="E29" s="207" t="s">
        <v>83</v>
      </c>
      <c r="F29" s="207" t="s">
        <v>83</v>
      </c>
      <c r="G29" s="207" t="s">
        <v>83</v>
      </c>
      <c r="H29" s="207" t="s">
        <v>83</v>
      </c>
      <c r="I29" s="207" t="s">
        <v>83</v>
      </c>
      <c r="J29" s="207" t="s">
        <v>83</v>
      </c>
      <c r="K29" s="72" t="s">
        <v>83</v>
      </c>
    </row>
    <row r="30" spans="1:11" ht="43.5" x14ac:dyDescent="0.35">
      <c r="A30" s="420" t="s">
        <v>1300</v>
      </c>
      <c r="B30" s="211" t="s">
        <v>203</v>
      </c>
      <c r="C30" s="549" t="s">
        <v>84</v>
      </c>
      <c r="D30" s="557" t="s">
        <v>204</v>
      </c>
      <c r="E30" s="558" t="s">
        <v>1330</v>
      </c>
      <c r="F30" s="217" t="s">
        <v>1331</v>
      </c>
      <c r="G30" s="207" t="s">
        <v>83</v>
      </c>
      <c r="H30" s="207" t="s">
        <v>83</v>
      </c>
      <c r="I30" s="207" t="s">
        <v>83</v>
      </c>
      <c r="J30" s="207" t="s">
        <v>83</v>
      </c>
      <c r="K30" s="548">
        <v>99999</v>
      </c>
    </row>
    <row r="31" spans="1:11" x14ac:dyDescent="0.35">
      <c r="A31" s="421" t="s">
        <v>1333</v>
      </c>
      <c r="B31" s="207" t="s">
        <v>83</v>
      </c>
      <c r="C31" s="207" t="s">
        <v>83</v>
      </c>
      <c r="D31" s="207" t="s">
        <v>83</v>
      </c>
      <c r="E31" s="207" t="s">
        <v>83</v>
      </c>
      <c r="F31" s="207" t="s">
        <v>83</v>
      </c>
      <c r="G31" s="207" t="s">
        <v>83</v>
      </c>
      <c r="H31" s="207" t="s">
        <v>83</v>
      </c>
      <c r="I31" s="207" t="s">
        <v>83</v>
      </c>
      <c r="J31" s="207" t="s">
        <v>83</v>
      </c>
      <c r="K31" s="72" t="s">
        <v>83</v>
      </c>
    </row>
    <row r="32" spans="1:11" x14ac:dyDescent="0.35">
      <c r="A32" s="421" t="s">
        <v>1366</v>
      </c>
      <c r="B32" s="207" t="s">
        <v>83</v>
      </c>
      <c r="C32" s="207" t="s">
        <v>83</v>
      </c>
      <c r="D32" s="207" t="s">
        <v>83</v>
      </c>
      <c r="E32" s="207" t="s">
        <v>83</v>
      </c>
      <c r="F32" s="207" t="s">
        <v>83</v>
      </c>
      <c r="G32" s="207" t="s">
        <v>83</v>
      </c>
      <c r="H32" s="207" t="s">
        <v>83</v>
      </c>
      <c r="I32" s="207" t="s">
        <v>83</v>
      </c>
      <c r="J32" s="207" t="s">
        <v>83</v>
      </c>
      <c r="K32" s="72" t="s">
        <v>83</v>
      </c>
    </row>
    <row r="33" spans="1:11" ht="43.5" x14ac:dyDescent="0.35">
      <c r="A33" s="63" t="s">
        <v>243</v>
      </c>
      <c r="B33" s="297" t="s">
        <v>244</v>
      </c>
      <c r="C33" s="207" t="s">
        <v>84</v>
      </c>
      <c r="D33" s="556" t="s">
        <v>1386</v>
      </c>
      <c r="E33" s="207" t="s">
        <v>83</v>
      </c>
      <c r="F33" s="91" t="s">
        <v>1387</v>
      </c>
      <c r="G33" s="207" t="s">
        <v>83</v>
      </c>
      <c r="H33" s="207" t="s">
        <v>83</v>
      </c>
      <c r="I33" s="207" t="s">
        <v>83</v>
      </c>
      <c r="J33" s="207" t="s">
        <v>83</v>
      </c>
      <c r="K33" s="72" t="s">
        <v>83</v>
      </c>
    </row>
    <row r="34" spans="1:11" x14ac:dyDescent="0.35">
      <c r="A34" s="1004" t="s">
        <v>1404</v>
      </c>
      <c r="B34" s="1004" t="s">
        <v>83</v>
      </c>
      <c r="C34" s="1004" t="s">
        <v>83</v>
      </c>
      <c r="D34" s="1004" t="s">
        <v>83</v>
      </c>
      <c r="E34" s="1004" t="s">
        <v>83</v>
      </c>
      <c r="F34" s="1091" t="s">
        <v>83</v>
      </c>
      <c r="G34" s="1091" t="s">
        <v>83</v>
      </c>
      <c r="H34" s="1091" t="s">
        <v>83</v>
      </c>
      <c r="I34" s="1091" t="s">
        <v>83</v>
      </c>
      <c r="J34" s="1091" t="s">
        <v>83</v>
      </c>
      <c r="K34" s="1091" t="s">
        <v>83</v>
      </c>
    </row>
    <row r="35" spans="1:11" x14ac:dyDescent="0.35">
      <c r="A35" s="1009" t="s">
        <v>1411</v>
      </c>
      <c r="B35" s="1005" t="s">
        <v>2284</v>
      </c>
      <c r="C35" s="1004" t="s">
        <v>83</v>
      </c>
      <c r="D35" s="1004" t="s">
        <v>83</v>
      </c>
      <c r="E35" s="1086" t="s">
        <v>83</v>
      </c>
      <c r="F35" s="1091" t="s">
        <v>83</v>
      </c>
      <c r="G35" s="1091" t="s">
        <v>83</v>
      </c>
      <c r="H35" s="1091" t="s">
        <v>83</v>
      </c>
      <c r="I35" s="1091" t="s">
        <v>83</v>
      </c>
      <c r="J35" s="1091" t="s">
        <v>2349</v>
      </c>
      <c r="K35" s="1091" t="s">
        <v>83</v>
      </c>
    </row>
    <row r="36" spans="1:11" ht="29" x14ac:dyDescent="0.35">
      <c r="A36" s="1009" t="s">
        <v>1418</v>
      </c>
      <c r="B36" s="1005" t="s">
        <v>2285</v>
      </c>
      <c r="C36" s="1005" t="s">
        <v>84</v>
      </c>
      <c r="D36" s="1006" t="s">
        <v>2286</v>
      </c>
      <c r="E36" s="1087" t="s">
        <v>2287</v>
      </c>
      <c r="F36" s="1092" t="s">
        <v>1425</v>
      </c>
      <c r="G36" s="1091" t="s">
        <v>83</v>
      </c>
      <c r="H36" s="1091" t="s">
        <v>83</v>
      </c>
      <c r="I36" s="1091" t="s">
        <v>83</v>
      </c>
      <c r="J36" s="1093" t="s">
        <v>2350</v>
      </c>
      <c r="K36" s="1092">
        <v>0</v>
      </c>
    </row>
    <row r="37" spans="1:11" ht="43.5" x14ac:dyDescent="0.35">
      <c r="A37" s="1009" t="s">
        <v>2288</v>
      </c>
      <c r="B37" s="1007" t="s">
        <v>244</v>
      </c>
      <c r="C37" s="1005" t="s">
        <v>84</v>
      </c>
      <c r="D37" s="1008" t="s">
        <v>2289</v>
      </c>
      <c r="E37" s="1086" t="s">
        <v>83</v>
      </c>
      <c r="F37" s="1092" t="s">
        <v>1387</v>
      </c>
      <c r="G37" s="1091" t="s">
        <v>83</v>
      </c>
      <c r="H37" s="1091" t="s">
        <v>83</v>
      </c>
      <c r="I37" s="1091" t="s">
        <v>83</v>
      </c>
      <c r="J37" s="1091" t="s">
        <v>2351</v>
      </c>
      <c r="K37" s="1092">
        <v>99</v>
      </c>
    </row>
    <row r="38" spans="1:11" ht="43.5" x14ac:dyDescent="0.35">
      <c r="A38" s="1010" t="s">
        <v>1434</v>
      </c>
      <c r="B38" s="1007" t="s">
        <v>244</v>
      </c>
      <c r="C38" s="1005" t="s">
        <v>84</v>
      </c>
      <c r="D38" s="1008" t="s">
        <v>2289</v>
      </c>
      <c r="E38" s="1086" t="s">
        <v>83</v>
      </c>
      <c r="F38" s="1092" t="s">
        <v>1387</v>
      </c>
      <c r="G38" s="1091" t="s">
        <v>83</v>
      </c>
      <c r="H38" s="1091" t="s">
        <v>83</v>
      </c>
      <c r="I38" s="1091" t="s">
        <v>83</v>
      </c>
      <c r="J38" s="1091" t="s">
        <v>83</v>
      </c>
      <c r="K38" s="1091" t="s">
        <v>2352</v>
      </c>
    </row>
    <row r="39" spans="1:11" ht="43.5" x14ac:dyDescent="0.35">
      <c r="A39" s="1010" t="s">
        <v>2290</v>
      </c>
      <c r="B39" s="1007" t="s">
        <v>244</v>
      </c>
      <c r="C39" s="1005" t="s">
        <v>84</v>
      </c>
      <c r="D39" s="1008" t="s">
        <v>2289</v>
      </c>
      <c r="E39" s="1086" t="s">
        <v>83</v>
      </c>
      <c r="F39" s="1092" t="s">
        <v>1387</v>
      </c>
      <c r="G39" s="1091" t="s">
        <v>83</v>
      </c>
      <c r="H39" s="1091" t="s">
        <v>83</v>
      </c>
      <c r="I39" s="1091" t="s">
        <v>83</v>
      </c>
      <c r="J39" s="1091" t="s">
        <v>2351</v>
      </c>
      <c r="K39" s="1091">
        <v>99</v>
      </c>
    </row>
    <row r="40" spans="1:11" x14ac:dyDescent="0.35">
      <c r="A40" s="1010" t="s">
        <v>1442</v>
      </c>
      <c r="B40" s="1004" t="s">
        <v>83</v>
      </c>
      <c r="C40" s="1004" t="s">
        <v>83</v>
      </c>
      <c r="D40" s="1004" t="s">
        <v>83</v>
      </c>
      <c r="E40" s="1086" t="s">
        <v>83</v>
      </c>
      <c r="F40" s="1091" t="s">
        <v>83</v>
      </c>
      <c r="G40" s="1091" t="s">
        <v>83</v>
      </c>
      <c r="H40" s="1091" t="s">
        <v>83</v>
      </c>
      <c r="I40" s="1091" t="s">
        <v>83</v>
      </c>
      <c r="J40" s="1091" t="s">
        <v>83</v>
      </c>
      <c r="K40" s="1091" t="s">
        <v>83</v>
      </c>
    </row>
    <row r="41" spans="1:11" x14ac:dyDescent="0.35">
      <c r="A41" s="1009" t="s">
        <v>1651</v>
      </c>
      <c r="B41" s="1004" t="s">
        <v>83</v>
      </c>
      <c r="C41" s="1004" t="s">
        <v>83</v>
      </c>
      <c r="D41" s="1004" t="s">
        <v>83</v>
      </c>
      <c r="E41" s="1086" t="s">
        <v>83</v>
      </c>
      <c r="F41" s="1091" t="s">
        <v>83</v>
      </c>
      <c r="G41" s="1091" t="s">
        <v>83</v>
      </c>
      <c r="H41" s="1091" t="s">
        <v>83</v>
      </c>
      <c r="I41" s="1091" t="s">
        <v>83</v>
      </c>
      <c r="J41" s="1091" t="s">
        <v>83</v>
      </c>
      <c r="K41" s="1091" t="s">
        <v>83</v>
      </c>
    </row>
    <row r="42" spans="1:11" x14ac:dyDescent="0.35">
      <c r="A42" s="1009" t="s">
        <v>1454</v>
      </c>
      <c r="B42" s="1004" t="s">
        <v>83</v>
      </c>
      <c r="C42" s="1004" t="s">
        <v>83</v>
      </c>
      <c r="D42" s="1004" t="s">
        <v>83</v>
      </c>
      <c r="E42" s="1086" t="s">
        <v>83</v>
      </c>
      <c r="F42" s="1091" t="s">
        <v>83</v>
      </c>
      <c r="G42" s="1091" t="s">
        <v>1458</v>
      </c>
      <c r="H42" s="1091" t="s">
        <v>83</v>
      </c>
      <c r="I42" s="1091" t="s">
        <v>83</v>
      </c>
      <c r="J42" s="1091" t="s">
        <v>2349</v>
      </c>
      <c r="K42" s="1093">
        <v>100</v>
      </c>
    </row>
    <row r="43" spans="1:11" x14ac:dyDescent="0.35">
      <c r="A43" s="1011" t="s">
        <v>1461</v>
      </c>
      <c r="B43" s="1004" t="s">
        <v>83</v>
      </c>
      <c r="C43" s="1004" t="s">
        <v>83</v>
      </c>
      <c r="D43" s="1004" t="s">
        <v>83</v>
      </c>
      <c r="E43" s="1086" t="s">
        <v>83</v>
      </c>
      <c r="F43" s="1091" t="s">
        <v>83</v>
      </c>
      <c r="G43" s="1091" t="s">
        <v>83</v>
      </c>
      <c r="H43" s="1091" t="s">
        <v>83</v>
      </c>
      <c r="I43" s="1091" t="s">
        <v>83</v>
      </c>
      <c r="J43" s="1091" t="s">
        <v>83</v>
      </c>
      <c r="K43" s="1091" t="s">
        <v>83</v>
      </c>
    </row>
    <row r="44" spans="1:11" x14ac:dyDescent="0.35">
      <c r="A44" s="1009" t="s">
        <v>606</v>
      </c>
      <c r="B44" s="1005" t="s">
        <v>635</v>
      </c>
      <c r="C44" s="1004" t="s">
        <v>83</v>
      </c>
      <c r="D44" s="1004" t="s">
        <v>83</v>
      </c>
      <c r="E44" s="1086" t="s">
        <v>83</v>
      </c>
      <c r="F44" s="1091" t="s">
        <v>83</v>
      </c>
      <c r="G44" s="1091" t="s">
        <v>83</v>
      </c>
      <c r="H44" s="1091" t="s">
        <v>83</v>
      </c>
      <c r="I44" s="1091" t="s">
        <v>83</v>
      </c>
      <c r="J44" s="1091" t="s">
        <v>83</v>
      </c>
      <c r="K44" s="1091" t="s">
        <v>83</v>
      </c>
    </row>
    <row r="45" spans="1:11" x14ac:dyDescent="0.35">
      <c r="A45" s="1010" t="s">
        <v>1467</v>
      </c>
      <c r="B45" s="1005" t="s">
        <v>635</v>
      </c>
      <c r="C45" s="1004" t="s">
        <v>83</v>
      </c>
      <c r="D45" s="1004" t="s">
        <v>83</v>
      </c>
      <c r="E45" s="1086" t="s">
        <v>83</v>
      </c>
      <c r="F45" s="1091" t="s">
        <v>83</v>
      </c>
      <c r="G45" s="1091" t="s">
        <v>83</v>
      </c>
      <c r="H45" s="1091" t="s">
        <v>83</v>
      </c>
      <c r="I45" s="1091" t="s">
        <v>83</v>
      </c>
      <c r="J45" s="1091" t="s">
        <v>83</v>
      </c>
      <c r="K45" s="1091" t="s">
        <v>83</v>
      </c>
    </row>
    <row r="46" spans="1:11" x14ac:dyDescent="0.35">
      <c r="A46" s="1010" t="s">
        <v>641</v>
      </c>
      <c r="B46" s="1005" t="s">
        <v>635</v>
      </c>
      <c r="C46" s="1004" t="s">
        <v>83</v>
      </c>
      <c r="D46" s="1004" t="s">
        <v>83</v>
      </c>
      <c r="E46" s="1086" t="s">
        <v>83</v>
      </c>
      <c r="F46" s="1091" t="s">
        <v>83</v>
      </c>
      <c r="G46" s="1091" t="s">
        <v>83</v>
      </c>
      <c r="H46" s="1091" t="s">
        <v>83</v>
      </c>
      <c r="I46" s="1091" t="s">
        <v>83</v>
      </c>
      <c r="J46" s="1091" t="s">
        <v>2353</v>
      </c>
      <c r="K46" s="1091" t="s">
        <v>83</v>
      </c>
    </row>
    <row r="47" spans="1:11" x14ac:dyDescent="0.35">
      <c r="A47" s="1009" t="s">
        <v>733</v>
      </c>
      <c r="B47" s="1005" t="s">
        <v>635</v>
      </c>
      <c r="C47" s="1004" t="s">
        <v>83</v>
      </c>
      <c r="D47" s="1004" t="s">
        <v>83</v>
      </c>
      <c r="E47" s="1086" t="s">
        <v>83</v>
      </c>
      <c r="F47" s="1091" t="s">
        <v>83</v>
      </c>
      <c r="G47" s="1091" t="s">
        <v>83</v>
      </c>
      <c r="H47" s="1091" t="s">
        <v>83</v>
      </c>
      <c r="I47" s="1091" t="s">
        <v>83</v>
      </c>
      <c r="J47" s="1091" t="s">
        <v>2353</v>
      </c>
      <c r="K47" s="1091" t="s">
        <v>83</v>
      </c>
    </row>
    <row r="48" spans="1:11" ht="58" x14ac:dyDescent="0.35">
      <c r="A48" s="1009" t="s">
        <v>1476</v>
      </c>
      <c r="B48" s="1005" t="s">
        <v>635</v>
      </c>
      <c r="C48" s="1004" t="s">
        <v>83</v>
      </c>
      <c r="D48" s="1006" t="s">
        <v>617</v>
      </c>
      <c r="E48" s="1086" t="s">
        <v>83</v>
      </c>
      <c r="F48" s="1091" t="s">
        <v>83</v>
      </c>
      <c r="G48" s="1091" t="s">
        <v>83</v>
      </c>
      <c r="H48" s="1091" t="s">
        <v>83</v>
      </c>
      <c r="I48" s="1091" t="s">
        <v>83</v>
      </c>
      <c r="J48" s="1091" t="s">
        <v>2349</v>
      </c>
      <c r="K48" s="1094" t="s">
        <v>2354</v>
      </c>
    </row>
    <row r="49" spans="1:11" ht="58" x14ac:dyDescent="0.35">
      <c r="A49" s="1009" t="s">
        <v>1481</v>
      </c>
      <c r="B49" s="1005" t="s">
        <v>635</v>
      </c>
      <c r="C49" s="1004" t="s">
        <v>83</v>
      </c>
      <c r="D49" s="1006" t="s">
        <v>617</v>
      </c>
      <c r="E49" s="1086" t="s">
        <v>83</v>
      </c>
      <c r="F49" s="1091" t="s">
        <v>83</v>
      </c>
      <c r="G49" s="1091" t="s">
        <v>83</v>
      </c>
      <c r="H49" s="1091" t="s">
        <v>83</v>
      </c>
      <c r="I49" s="1091" t="s">
        <v>83</v>
      </c>
      <c r="J49" s="1091" t="s">
        <v>2349</v>
      </c>
      <c r="K49" s="1094" t="s">
        <v>2355</v>
      </c>
    </row>
    <row r="50" spans="1:11" ht="43.5" x14ac:dyDescent="0.35">
      <c r="A50" s="1009" t="s">
        <v>1487</v>
      </c>
      <c r="B50" s="1005" t="s">
        <v>635</v>
      </c>
      <c r="C50" s="1004" t="s">
        <v>83</v>
      </c>
      <c r="D50" s="1006" t="s">
        <v>617</v>
      </c>
      <c r="E50" s="1086" t="s">
        <v>83</v>
      </c>
      <c r="F50" s="1091" t="s">
        <v>83</v>
      </c>
      <c r="G50" s="1091" t="s">
        <v>83</v>
      </c>
      <c r="H50" s="1091" t="s">
        <v>83</v>
      </c>
      <c r="I50" s="1091" t="s">
        <v>83</v>
      </c>
      <c r="J50" s="1091" t="s">
        <v>2349</v>
      </c>
      <c r="K50" s="1091" t="s">
        <v>83</v>
      </c>
    </row>
    <row r="51" spans="1:11" x14ac:dyDescent="0.35">
      <c r="A51" s="1009" t="s">
        <v>1491</v>
      </c>
      <c r="B51" s="1005" t="s">
        <v>635</v>
      </c>
      <c r="C51" s="1004" t="s">
        <v>83</v>
      </c>
      <c r="D51" s="1004" t="s">
        <v>83</v>
      </c>
      <c r="E51" s="1086" t="s">
        <v>83</v>
      </c>
      <c r="F51" s="1091" t="s">
        <v>83</v>
      </c>
      <c r="G51" s="1091" t="s">
        <v>83</v>
      </c>
      <c r="H51" s="1091" t="s">
        <v>83</v>
      </c>
      <c r="I51" s="1091" t="s">
        <v>83</v>
      </c>
      <c r="J51" s="1091" t="s">
        <v>2349</v>
      </c>
      <c r="K51" s="1091" t="s">
        <v>83</v>
      </c>
    </row>
    <row r="52" spans="1:11" ht="29" x14ac:dyDescent="0.35">
      <c r="A52" s="1009" t="s">
        <v>1496</v>
      </c>
      <c r="B52" s="1005" t="s">
        <v>1632</v>
      </c>
      <c r="C52" s="1004" t="s">
        <v>83</v>
      </c>
      <c r="D52" s="1006" t="s">
        <v>1678</v>
      </c>
      <c r="E52" s="1086" t="s">
        <v>83</v>
      </c>
      <c r="F52" s="1091" t="s">
        <v>83</v>
      </c>
      <c r="G52" s="1091" t="s">
        <v>83</v>
      </c>
      <c r="H52" s="1091" t="s">
        <v>83</v>
      </c>
      <c r="I52" s="1091" t="s">
        <v>83</v>
      </c>
      <c r="J52" s="1092"/>
      <c r="K52" s="1092">
        <v>99</v>
      </c>
    </row>
    <row r="53" spans="1:11" ht="29" x14ac:dyDescent="0.35">
      <c r="A53" s="1009" t="s">
        <v>1503</v>
      </c>
      <c r="B53" s="1005" t="s">
        <v>2285</v>
      </c>
      <c r="C53" s="1005" t="s">
        <v>84</v>
      </c>
      <c r="D53" s="1006" t="s">
        <v>2286</v>
      </c>
      <c r="E53" s="1087" t="s">
        <v>2287</v>
      </c>
      <c r="F53" s="1092" t="s">
        <v>1425</v>
      </c>
      <c r="G53" s="1091" t="s">
        <v>83</v>
      </c>
      <c r="H53" s="1091" t="s">
        <v>83</v>
      </c>
      <c r="I53" s="1091" t="s">
        <v>83</v>
      </c>
      <c r="J53" s="1093" t="s">
        <v>2356</v>
      </c>
      <c r="K53" s="1092">
        <v>0</v>
      </c>
    </row>
    <row r="54" spans="1:11" x14ac:dyDescent="0.35">
      <c r="A54" s="1009" t="s">
        <v>1507</v>
      </c>
      <c r="B54" s="1005" t="s">
        <v>2284</v>
      </c>
      <c r="C54" s="1004" t="s">
        <v>83</v>
      </c>
      <c r="D54" s="1004" t="s">
        <v>83</v>
      </c>
      <c r="E54" s="1086" t="s">
        <v>83</v>
      </c>
      <c r="F54" s="1091" t="s">
        <v>83</v>
      </c>
      <c r="G54" s="1091" t="s">
        <v>83</v>
      </c>
      <c r="H54" s="1091" t="s">
        <v>83</v>
      </c>
      <c r="I54" s="1091" t="s">
        <v>83</v>
      </c>
      <c r="J54" s="1091" t="s">
        <v>2349</v>
      </c>
      <c r="K54" s="1091" t="s">
        <v>83</v>
      </c>
    </row>
    <row r="55" spans="1:11" x14ac:dyDescent="0.35">
      <c r="A55" s="1010" t="s">
        <v>1513</v>
      </c>
      <c r="B55" s="1005" t="s">
        <v>2284</v>
      </c>
      <c r="C55" s="1004" t="s">
        <v>83</v>
      </c>
      <c r="D55" s="1004" t="s">
        <v>83</v>
      </c>
      <c r="E55" s="1086" t="s">
        <v>83</v>
      </c>
      <c r="F55" s="1091" t="s">
        <v>83</v>
      </c>
      <c r="G55" s="1091" t="s">
        <v>83</v>
      </c>
      <c r="H55" s="1091" t="s">
        <v>83</v>
      </c>
      <c r="I55" s="1091" t="s">
        <v>83</v>
      </c>
      <c r="J55" s="1091" t="s">
        <v>2349</v>
      </c>
      <c r="K55" s="1091" t="s">
        <v>83</v>
      </c>
    </row>
    <row r="56" spans="1:11" x14ac:dyDescent="0.35">
      <c r="A56" s="1009" t="s">
        <v>1516</v>
      </c>
      <c r="B56" s="1005" t="s">
        <v>2284</v>
      </c>
      <c r="C56" s="1004" t="s">
        <v>83</v>
      </c>
      <c r="D56" s="1004" t="s">
        <v>83</v>
      </c>
      <c r="E56" s="1086" t="s">
        <v>83</v>
      </c>
      <c r="F56" s="1091" t="s">
        <v>83</v>
      </c>
      <c r="G56" s="1091" t="s">
        <v>83</v>
      </c>
      <c r="H56" s="1091" t="s">
        <v>83</v>
      </c>
      <c r="I56" s="1091" t="s">
        <v>83</v>
      </c>
      <c r="J56" s="1091" t="s">
        <v>2349</v>
      </c>
      <c r="K56" s="1091" t="s">
        <v>83</v>
      </c>
    </row>
    <row r="57" spans="1:11" ht="29" x14ac:dyDescent="0.35">
      <c r="A57" s="1009" t="s">
        <v>1521</v>
      </c>
      <c r="B57" s="1005" t="s">
        <v>2291</v>
      </c>
      <c r="C57" s="1004" t="s">
        <v>2292</v>
      </c>
      <c r="D57" s="1005"/>
      <c r="E57" s="1087"/>
      <c r="F57" s="1092"/>
      <c r="G57" s="1095" t="s">
        <v>2357</v>
      </c>
      <c r="H57" s="1092"/>
      <c r="I57" s="1092"/>
      <c r="J57" s="1092"/>
      <c r="K57" s="1092"/>
    </row>
    <row r="58" spans="1:11" ht="43.5" x14ac:dyDescent="0.35">
      <c r="A58" s="1009" t="s">
        <v>1530</v>
      </c>
      <c r="B58" s="1005" t="s">
        <v>2293</v>
      </c>
      <c r="C58" s="1005" t="s">
        <v>84</v>
      </c>
      <c r="D58" s="1006" t="s">
        <v>2294</v>
      </c>
      <c r="E58" s="1087" t="s">
        <v>2295</v>
      </c>
      <c r="F58" s="1092" t="s">
        <v>2358</v>
      </c>
      <c r="G58" s="1091" t="s">
        <v>83</v>
      </c>
      <c r="H58" s="1091" t="s">
        <v>83</v>
      </c>
      <c r="I58" s="1091" t="s">
        <v>83</v>
      </c>
      <c r="J58" s="1091" t="s">
        <v>83</v>
      </c>
      <c r="K58" s="1091" t="s">
        <v>83</v>
      </c>
    </row>
    <row r="59" spans="1:11" ht="43.5" x14ac:dyDescent="0.35">
      <c r="A59" s="1009" t="s">
        <v>1537</v>
      </c>
      <c r="B59" s="1005" t="s">
        <v>2293</v>
      </c>
      <c r="C59" s="1005" t="s">
        <v>84</v>
      </c>
      <c r="D59" s="1006" t="s">
        <v>2294</v>
      </c>
      <c r="E59" s="1087" t="s">
        <v>2295</v>
      </c>
      <c r="F59" s="1092" t="s">
        <v>2358</v>
      </c>
      <c r="G59" s="1091" t="s">
        <v>83</v>
      </c>
      <c r="H59" s="1091" t="s">
        <v>83</v>
      </c>
      <c r="I59" s="1091" t="s">
        <v>83</v>
      </c>
      <c r="J59" s="1091" t="s">
        <v>83</v>
      </c>
      <c r="K59" s="1091" t="s">
        <v>83</v>
      </c>
    </row>
    <row r="60" spans="1:11" x14ac:dyDescent="0.35">
      <c r="A60" s="1009" t="s">
        <v>1541</v>
      </c>
      <c r="B60" s="1005" t="s">
        <v>2296</v>
      </c>
      <c r="C60" s="1004" t="s">
        <v>83</v>
      </c>
      <c r="D60" s="1004" t="s">
        <v>83</v>
      </c>
      <c r="E60" s="1086" t="s">
        <v>83</v>
      </c>
      <c r="F60" s="1091" t="s">
        <v>83</v>
      </c>
      <c r="G60" s="1091" t="s">
        <v>83</v>
      </c>
      <c r="H60" s="1091" t="s">
        <v>83</v>
      </c>
      <c r="I60" s="1091" t="s">
        <v>83</v>
      </c>
      <c r="J60" s="1091" t="s">
        <v>83</v>
      </c>
      <c r="K60" s="1091" t="s">
        <v>83</v>
      </c>
    </row>
    <row r="61" spans="1:11" ht="29" x14ac:dyDescent="0.35">
      <c r="A61" s="1009" t="s">
        <v>1549</v>
      </c>
      <c r="B61" s="1005" t="s">
        <v>1554</v>
      </c>
      <c r="C61" s="1004" t="s">
        <v>84</v>
      </c>
      <c r="D61" s="1006" t="s">
        <v>2297</v>
      </c>
      <c r="E61" s="1087" t="s">
        <v>1557</v>
      </c>
      <c r="F61" s="1092" t="s">
        <v>1556</v>
      </c>
      <c r="G61" s="1091" t="s">
        <v>83</v>
      </c>
      <c r="H61" s="1091" t="s">
        <v>83</v>
      </c>
      <c r="I61" s="1091" t="s">
        <v>83</v>
      </c>
      <c r="J61" s="1091" t="s">
        <v>2351</v>
      </c>
      <c r="K61" s="1091" t="s">
        <v>83</v>
      </c>
    </row>
    <row r="62" spans="1:11" ht="58" x14ac:dyDescent="0.35">
      <c r="A62" s="1009" t="s">
        <v>1558</v>
      </c>
      <c r="B62" s="1005" t="s">
        <v>234</v>
      </c>
      <c r="C62" s="1005" t="s">
        <v>235</v>
      </c>
      <c r="D62" s="1004" t="s">
        <v>83</v>
      </c>
      <c r="E62" s="1086" t="s">
        <v>83</v>
      </c>
      <c r="F62" s="1091" t="s">
        <v>83</v>
      </c>
      <c r="G62" s="1093" t="s">
        <v>2359</v>
      </c>
      <c r="H62" s="1091" t="s">
        <v>83</v>
      </c>
      <c r="I62" s="1091" t="s">
        <v>83</v>
      </c>
      <c r="J62" s="1091" t="s">
        <v>83</v>
      </c>
      <c r="K62" s="1091" t="s">
        <v>83</v>
      </c>
    </row>
    <row r="63" spans="1:11" x14ac:dyDescent="0.35">
      <c r="A63" s="1009" t="s">
        <v>1563</v>
      </c>
      <c r="B63" s="1004" t="s">
        <v>83</v>
      </c>
      <c r="C63" s="1004" t="s">
        <v>83</v>
      </c>
      <c r="D63" s="1004" t="s">
        <v>83</v>
      </c>
      <c r="E63" s="1086" t="s">
        <v>83</v>
      </c>
      <c r="F63" s="1091" t="s">
        <v>83</v>
      </c>
      <c r="G63" s="1091" t="s">
        <v>83</v>
      </c>
      <c r="H63" s="1091" t="s">
        <v>83</v>
      </c>
      <c r="I63" s="1091" t="s">
        <v>83</v>
      </c>
      <c r="J63" s="1091" t="s">
        <v>83</v>
      </c>
      <c r="K63" s="1091" t="s">
        <v>83</v>
      </c>
    </row>
    <row r="64" spans="1:11" ht="29" x14ac:dyDescent="0.35">
      <c r="A64" s="1009" t="s">
        <v>1571</v>
      </c>
      <c r="B64" s="1005" t="s">
        <v>2298</v>
      </c>
      <c r="C64" s="1005"/>
      <c r="D64" s="1005"/>
      <c r="E64" s="1087"/>
      <c r="F64" s="1092"/>
      <c r="G64" s="1095" t="s">
        <v>2360</v>
      </c>
      <c r="H64" s="1092"/>
      <c r="I64" s="1092"/>
      <c r="J64" s="1091" t="s">
        <v>2351</v>
      </c>
      <c r="K64" s="1092">
        <v>100</v>
      </c>
    </row>
    <row r="65" spans="1:11" x14ac:dyDescent="0.35">
      <c r="A65" s="1009" t="s">
        <v>1579</v>
      </c>
      <c r="B65" s="1004" t="s">
        <v>83</v>
      </c>
      <c r="C65" s="1004" t="s">
        <v>83</v>
      </c>
      <c r="D65" s="1004" t="s">
        <v>83</v>
      </c>
      <c r="E65" s="1086" t="s">
        <v>83</v>
      </c>
      <c r="F65" s="1091" t="s">
        <v>83</v>
      </c>
      <c r="G65" s="1091" t="s">
        <v>83</v>
      </c>
      <c r="H65" s="1091" t="s">
        <v>83</v>
      </c>
      <c r="I65" s="1091" t="s">
        <v>83</v>
      </c>
      <c r="J65" s="1091" t="s">
        <v>83</v>
      </c>
      <c r="K65" s="1091" t="s">
        <v>83</v>
      </c>
    </row>
    <row r="66" spans="1:11" ht="29" x14ac:dyDescent="0.35">
      <c r="A66" s="1010" t="s">
        <v>1586</v>
      </c>
      <c r="B66" s="1005" t="s">
        <v>2299</v>
      </c>
      <c r="C66" s="1004" t="s">
        <v>83</v>
      </c>
      <c r="D66" s="1006" t="s">
        <v>2300</v>
      </c>
      <c r="E66" s="1087">
        <v>6330329</v>
      </c>
      <c r="F66" s="1091" t="s">
        <v>83</v>
      </c>
      <c r="G66" s="1091" t="s">
        <v>83</v>
      </c>
      <c r="H66" s="1091" t="s">
        <v>83</v>
      </c>
      <c r="I66" s="1091" t="s">
        <v>83</v>
      </c>
      <c r="J66" s="1091" t="s">
        <v>2349</v>
      </c>
      <c r="K66" s="1091" t="s">
        <v>83</v>
      </c>
    </row>
    <row r="67" spans="1:11" ht="29" x14ac:dyDescent="0.35">
      <c r="A67" s="1009" t="s">
        <v>1592</v>
      </c>
      <c r="B67" s="1005" t="s">
        <v>2301</v>
      </c>
      <c r="C67" s="1004" t="s">
        <v>84</v>
      </c>
      <c r="D67" s="1006" t="s">
        <v>2302</v>
      </c>
      <c r="E67" s="1086" t="s">
        <v>83</v>
      </c>
      <c r="F67" s="1091" t="s">
        <v>83</v>
      </c>
      <c r="G67" s="1091" t="s">
        <v>83</v>
      </c>
      <c r="H67" s="1091" t="s">
        <v>83</v>
      </c>
      <c r="I67" s="1091" t="s">
        <v>83</v>
      </c>
      <c r="J67" s="1091" t="s">
        <v>2349</v>
      </c>
      <c r="K67" s="1092">
        <v>25</v>
      </c>
    </row>
    <row r="68" spans="1:11" ht="29" x14ac:dyDescent="0.35">
      <c r="A68" s="1010" t="s">
        <v>1600</v>
      </c>
      <c r="B68" s="1005" t="s">
        <v>2303</v>
      </c>
      <c r="C68" s="1004" t="s">
        <v>2304</v>
      </c>
      <c r="D68" s="1004" t="s">
        <v>83</v>
      </c>
      <c r="E68" s="1086" t="s">
        <v>83</v>
      </c>
      <c r="F68" s="1091" t="s">
        <v>83</v>
      </c>
      <c r="G68" s="1095" t="s">
        <v>2361</v>
      </c>
      <c r="H68" s="1091" t="s">
        <v>83</v>
      </c>
      <c r="I68" s="1091" t="s">
        <v>83</v>
      </c>
      <c r="J68" s="1091" t="s">
        <v>83</v>
      </c>
      <c r="K68" s="1091" t="s">
        <v>83</v>
      </c>
    </row>
    <row r="69" spans="1:11" ht="61.5" customHeight="1" x14ac:dyDescent="0.35">
      <c r="A69" s="1088" t="s">
        <v>2345</v>
      </c>
      <c r="B69" s="1089" t="s">
        <v>2346</v>
      </c>
      <c r="C69" s="1089" t="s">
        <v>84</v>
      </c>
      <c r="D69" s="1090" t="s">
        <v>2347</v>
      </c>
      <c r="E69" s="1096">
        <v>8115453877</v>
      </c>
      <c r="F69" s="1096" t="s">
        <v>2348</v>
      </c>
      <c r="G69" s="27"/>
      <c r="H69" s="27"/>
      <c r="I69" s="27"/>
      <c r="J69" s="27"/>
      <c r="K69" s="27"/>
    </row>
  </sheetData>
  <dataValidations count="1">
    <dataValidation type="textLength" allowBlank="1" showInputMessage="1" showErrorMessage="1" sqref="A2" xr:uid="{00000000-0002-0000-0500-000000000000}">
      <formula1>9999999</formula1>
      <formula2>99999999</formula2>
    </dataValidation>
  </dataValidations>
  <hyperlinks>
    <hyperlink ref="F6" r:id="rId1" xr:uid="{00000000-0004-0000-0500-000000000000}"/>
    <hyperlink ref="F24" r:id="rId2" xr:uid="{00000000-0004-0000-0500-000001000000}"/>
    <hyperlink ref="I24" r:id="rId3" xr:uid="{00000000-0004-0000-0500-000002000000}"/>
    <hyperlink ref="F28" r:id="rId4" xr:uid="{00000000-0004-0000-0500-000003000000}"/>
    <hyperlink ref="F30" r:id="rId5" xr:uid="{00000000-0004-0000-0500-000004000000}"/>
    <hyperlink ref="F33" r:id="rId6" xr:uid="{00000000-0004-0000-0500-000005000000}"/>
  </hyperlinks>
  <pageMargins left="0.2" right="0.2" top="0.25" bottom="0.25" header="0.3" footer="0.3"/>
  <pageSetup paperSize="9" scale="55" orientation="portrait" r:id="rId7"/>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M44"/>
  <sheetViews>
    <sheetView showGridLines="0" view="pageBreakPreview" topLeftCell="A19" zoomScale="90" zoomScaleNormal="70" zoomScaleSheetLayoutView="90" zoomScalePageLayoutView="70" workbookViewId="0">
      <selection activeCell="C28" sqref="C28"/>
    </sheetView>
  </sheetViews>
  <sheetFormatPr defaultColWidth="9.1796875" defaultRowHeight="14" x14ac:dyDescent="0.35"/>
  <cols>
    <col min="1" max="1" width="3.453125" style="11" customWidth="1"/>
    <col min="2" max="2" width="32.81640625" style="11" customWidth="1"/>
    <col min="3" max="3" width="84.7265625" style="11" customWidth="1"/>
    <col min="4" max="4" width="15.453125" style="11" customWidth="1"/>
    <col min="5" max="5" width="16.81640625" style="11" customWidth="1"/>
    <col min="6" max="6" width="22.54296875" style="11" customWidth="1"/>
    <col min="7" max="7" width="18.54296875" style="11" customWidth="1"/>
    <col min="8" max="8" width="19.1796875" style="11" customWidth="1"/>
    <col min="9" max="16384" width="9.1796875" style="11"/>
  </cols>
  <sheetData>
    <row r="2" spans="2:13" s="12" customFormat="1" ht="20" x14ac:dyDescent="0.35">
      <c r="B2" s="478" t="s">
        <v>34</v>
      </c>
      <c r="C2" s="484"/>
      <c r="D2" s="480"/>
      <c r="E2" s="480"/>
      <c r="F2" s="480"/>
      <c r="G2" s="480"/>
      <c r="H2" s="480"/>
      <c r="I2" s="480"/>
      <c r="J2" s="480"/>
      <c r="K2" s="480"/>
      <c r="L2" s="480"/>
      <c r="M2" s="480"/>
    </row>
    <row r="3" spans="2:13" s="12" customFormat="1" ht="18" x14ac:dyDescent="0.35">
      <c r="B3" s="479"/>
      <c r="C3" s="485"/>
      <c r="D3" s="479"/>
      <c r="E3" s="479"/>
      <c r="F3" s="479"/>
      <c r="G3" s="479"/>
      <c r="H3" s="479"/>
      <c r="I3" s="479"/>
      <c r="J3" s="479"/>
      <c r="K3" s="479"/>
      <c r="L3" s="479"/>
      <c r="M3" s="479"/>
    </row>
    <row r="4" spans="2:13" s="12" customFormat="1" ht="18" x14ac:dyDescent="0.35">
      <c r="B4" s="490" t="s">
        <v>18</v>
      </c>
      <c r="C4" s="219" t="s">
        <v>33</v>
      </c>
      <c r="D4" s="481"/>
      <c r="E4" s="481"/>
      <c r="F4" s="481"/>
      <c r="G4" s="481"/>
      <c r="H4" s="481"/>
      <c r="I4" s="449"/>
      <c r="J4" s="449"/>
      <c r="K4" s="449"/>
      <c r="L4" s="449"/>
      <c r="M4" s="449"/>
    </row>
    <row r="5" spans="2:13" s="12" customFormat="1" ht="18" x14ac:dyDescent="0.35">
      <c r="B5" s="491" t="s">
        <v>96</v>
      </c>
      <c r="C5" s="486" t="s">
        <v>67</v>
      </c>
    </row>
    <row r="6" spans="2:13" s="12" customFormat="1" ht="18" x14ac:dyDescent="0.35">
      <c r="B6" s="738" t="s">
        <v>144</v>
      </c>
      <c r="C6" s="487" t="s">
        <v>163</v>
      </c>
      <c r="D6" s="482"/>
      <c r="E6" s="482"/>
      <c r="F6" s="482"/>
      <c r="G6" s="483"/>
      <c r="H6" s="482"/>
    </row>
    <row r="7" spans="2:13" s="12" customFormat="1" ht="18" x14ac:dyDescent="0.35">
      <c r="B7" s="429" t="s">
        <v>393</v>
      </c>
      <c r="C7" s="488" t="s">
        <v>163</v>
      </c>
      <c r="D7" s="393"/>
      <c r="E7" s="393"/>
      <c r="F7" s="393"/>
      <c r="G7" s="393"/>
      <c r="H7" s="393"/>
      <c r="I7" s="393"/>
      <c r="J7" s="393"/>
      <c r="K7" s="393"/>
      <c r="L7" s="393"/>
      <c r="M7" s="393"/>
    </row>
    <row r="8" spans="2:13" s="12" customFormat="1" ht="18" x14ac:dyDescent="0.35">
      <c r="B8" s="421" t="s">
        <v>307</v>
      </c>
      <c r="C8" s="488" t="s">
        <v>163</v>
      </c>
      <c r="D8" s="393"/>
      <c r="E8" s="393"/>
      <c r="F8" s="393"/>
      <c r="G8" s="393"/>
      <c r="H8" s="393"/>
      <c r="I8" s="393"/>
      <c r="J8" s="393"/>
      <c r="K8" s="393"/>
      <c r="L8" s="393"/>
      <c r="M8" s="393"/>
    </row>
    <row r="9" spans="2:13" s="12" customFormat="1" ht="18" x14ac:dyDescent="0.35">
      <c r="B9" s="272" t="s">
        <v>338</v>
      </c>
      <c r="C9" s="488" t="s">
        <v>163</v>
      </c>
      <c r="D9" s="90"/>
      <c r="E9" s="90"/>
      <c r="F9" s="90"/>
      <c r="G9" s="90"/>
      <c r="H9" s="90"/>
      <c r="I9" s="90"/>
      <c r="J9" s="90"/>
      <c r="K9" s="90"/>
      <c r="L9" s="90"/>
      <c r="M9" s="90"/>
    </row>
    <row r="10" spans="2:13" s="12" customFormat="1" ht="18" x14ac:dyDescent="0.35">
      <c r="B10" s="421" t="s">
        <v>1007</v>
      </c>
      <c r="C10" s="489" t="s">
        <v>163</v>
      </c>
      <c r="D10" s="393"/>
      <c r="E10" s="393"/>
      <c r="F10" s="393"/>
      <c r="G10" s="393"/>
      <c r="H10" s="393"/>
      <c r="I10" s="393"/>
      <c r="J10" s="393"/>
      <c r="K10" s="393"/>
      <c r="L10" s="393"/>
      <c r="M10" s="393"/>
    </row>
    <row r="11" spans="2:13" s="12" customFormat="1" ht="18" x14ac:dyDescent="0.35">
      <c r="B11" s="420" t="s">
        <v>439</v>
      </c>
      <c r="C11" s="489" t="s">
        <v>163</v>
      </c>
      <c r="D11" s="393"/>
      <c r="E11" s="393"/>
      <c r="F11" s="393"/>
      <c r="G11" s="393"/>
      <c r="H11" s="393"/>
      <c r="I11" s="393"/>
      <c r="J11" s="393"/>
      <c r="K11" s="393"/>
      <c r="L11" s="393"/>
      <c r="M11" s="393"/>
    </row>
    <row r="12" spans="2:13" s="12" customFormat="1" ht="18" x14ac:dyDescent="0.35">
      <c r="B12" s="740" t="s">
        <v>752</v>
      </c>
      <c r="C12" s="489" t="s">
        <v>163</v>
      </c>
      <c r="D12" s="393"/>
      <c r="E12" s="393"/>
      <c r="F12" s="393"/>
      <c r="G12" s="393"/>
      <c r="H12" s="393"/>
      <c r="I12" s="393"/>
      <c r="J12" s="393"/>
      <c r="K12" s="393"/>
      <c r="L12" s="393"/>
      <c r="M12" s="393"/>
    </row>
    <row r="13" spans="2:13" s="12" customFormat="1" ht="18" x14ac:dyDescent="0.35">
      <c r="B13" s="420" t="s">
        <v>509</v>
      </c>
      <c r="C13" s="489" t="s">
        <v>545</v>
      </c>
      <c r="D13" s="393"/>
      <c r="E13" s="393"/>
      <c r="F13" s="393"/>
      <c r="G13" s="393"/>
      <c r="H13" s="393"/>
      <c r="I13" s="393"/>
      <c r="J13" s="393"/>
      <c r="K13" s="393"/>
      <c r="L13" s="393"/>
      <c r="M13" s="393"/>
    </row>
    <row r="14" spans="2:13" s="12" customFormat="1" ht="18" x14ac:dyDescent="0.35">
      <c r="B14" s="420" t="s">
        <v>546</v>
      </c>
      <c r="C14" s="489" t="s">
        <v>163</v>
      </c>
      <c r="D14" s="393"/>
      <c r="E14" s="393"/>
      <c r="F14" s="393"/>
      <c r="G14" s="393"/>
      <c r="H14" s="393"/>
      <c r="I14" s="393"/>
      <c r="J14" s="393"/>
      <c r="K14" s="393"/>
      <c r="L14" s="393"/>
      <c r="M14" s="393"/>
    </row>
    <row r="15" spans="2:13" s="12" customFormat="1" ht="29" x14ac:dyDescent="0.35">
      <c r="B15" s="271" t="s">
        <v>571</v>
      </c>
      <c r="C15" s="489" t="s">
        <v>163</v>
      </c>
      <c r="D15" s="393"/>
      <c r="E15" s="393"/>
      <c r="F15" s="393"/>
      <c r="G15" s="393"/>
      <c r="H15" s="393"/>
      <c r="I15" s="393"/>
      <c r="J15" s="393"/>
      <c r="K15" s="393"/>
      <c r="L15" s="393"/>
      <c r="M15" s="393"/>
    </row>
    <row r="16" spans="2:13" s="12" customFormat="1" ht="18" x14ac:dyDescent="0.35">
      <c r="B16" s="427" t="s">
        <v>590</v>
      </c>
      <c r="C16" s="395" t="s">
        <v>67</v>
      </c>
      <c r="D16" s="90"/>
      <c r="E16" s="90"/>
      <c r="F16" s="90"/>
      <c r="G16" s="90"/>
      <c r="H16" s="90"/>
      <c r="I16" s="90"/>
      <c r="J16" s="90"/>
      <c r="K16" s="90"/>
      <c r="L16" s="90"/>
      <c r="M16" s="90"/>
    </row>
    <row r="17" spans="2:13" s="12" customFormat="1" ht="29" x14ac:dyDescent="0.35">
      <c r="B17" s="741" t="s">
        <v>606</v>
      </c>
      <c r="C17" s="395" t="s">
        <v>67</v>
      </c>
      <c r="D17" s="90"/>
      <c r="E17" s="90"/>
      <c r="F17" s="90"/>
      <c r="G17" s="90"/>
      <c r="H17" s="90"/>
      <c r="I17" s="90"/>
      <c r="J17" s="90"/>
      <c r="K17" s="90"/>
      <c r="L17" s="90"/>
      <c r="M17" s="90"/>
    </row>
    <row r="18" spans="2:13" s="12" customFormat="1" ht="18" x14ac:dyDescent="0.35">
      <c r="B18" s="63" t="s">
        <v>652</v>
      </c>
      <c r="C18" s="395" t="s">
        <v>67</v>
      </c>
      <c r="D18" s="90"/>
      <c r="E18" s="90"/>
      <c r="F18" s="90"/>
      <c r="G18" s="90"/>
      <c r="H18" s="90"/>
      <c r="I18" s="90"/>
      <c r="J18" s="90"/>
      <c r="K18" s="90"/>
      <c r="L18" s="90"/>
      <c r="M18" s="90"/>
    </row>
    <row r="19" spans="2:13" s="12" customFormat="1" ht="29" x14ac:dyDescent="0.35">
      <c r="B19" s="428" t="s">
        <v>655</v>
      </c>
      <c r="C19" s="395" t="s">
        <v>67</v>
      </c>
      <c r="D19" s="90"/>
      <c r="E19" s="90"/>
      <c r="F19" s="90"/>
      <c r="G19" s="90"/>
      <c r="H19" s="90"/>
      <c r="I19" s="90"/>
      <c r="J19" s="90"/>
      <c r="K19" s="90"/>
      <c r="L19" s="90"/>
      <c r="M19" s="90"/>
    </row>
    <row r="20" spans="2:13" s="12" customFormat="1" ht="18" x14ac:dyDescent="0.35">
      <c r="B20" s="742" t="s">
        <v>658</v>
      </c>
      <c r="C20" s="395" t="s">
        <v>67</v>
      </c>
      <c r="D20" s="90"/>
      <c r="E20" s="90"/>
      <c r="F20" s="90"/>
      <c r="G20" s="90"/>
      <c r="H20" s="90"/>
      <c r="I20" s="90"/>
      <c r="J20" s="90"/>
      <c r="K20" s="90"/>
      <c r="L20" s="90"/>
      <c r="M20" s="90"/>
    </row>
    <row r="21" spans="2:13" s="12" customFormat="1" ht="18" customHeight="1" x14ac:dyDescent="0.35">
      <c r="B21" s="101" t="s">
        <v>792</v>
      </c>
      <c r="C21" s="395" t="s">
        <v>67</v>
      </c>
      <c r="D21" s="393"/>
      <c r="E21" s="393"/>
      <c r="F21" s="393"/>
      <c r="G21" s="393"/>
      <c r="H21" s="393"/>
      <c r="I21" s="393"/>
      <c r="J21" s="393"/>
      <c r="K21" s="393"/>
      <c r="L21" s="393"/>
      <c r="M21" s="394"/>
    </row>
    <row r="22" spans="2:13" s="12" customFormat="1" ht="18" customHeight="1" x14ac:dyDescent="0.35">
      <c r="B22" s="743" t="s">
        <v>1008</v>
      </c>
      <c r="C22" s="395" t="s">
        <v>67</v>
      </c>
      <c r="D22" s="393"/>
      <c r="E22" s="393"/>
      <c r="F22" s="393"/>
      <c r="G22" s="393"/>
      <c r="H22" s="393"/>
      <c r="I22" s="393"/>
      <c r="J22" s="393"/>
      <c r="K22" s="393"/>
      <c r="L22" s="393"/>
      <c r="M22" s="394"/>
    </row>
    <row r="23" spans="2:13" ht="18" x14ac:dyDescent="0.35">
      <c r="B23" s="101" t="s">
        <v>869</v>
      </c>
      <c r="C23" s="395" t="s">
        <v>67</v>
      </c>
      <c r="D23" s="394"/>
      <c r="E23" s="394"/>
      <c r="F23" s="394"/>
      <c r="G23" s="394"/>
      <c r="H23" s="394"/>
      <c r="I23" s="394"/>
      <c r="J23" s="394"/>
      <c r="K23" s="394"/>
      <c r="L23" s="394"/>
    </row>
    <row r="24" spans="2:13" ht="29" x14ac:dyDescent="0.35">
      <c r="B24" s="419" t="s">
        <v>881</v>
      </c>
      <c r="C24" s="395" t="s">
        <v>67</v>
      </c>
    </row>
    <row r="25" spans="2:13" ht="18" x14ac:dyDescent="0.35">
      <c r="B25" s="421" t="s">
        <v>1015</v>
      </c>
      <c r="C25" s="395" t="s">
        <v>67</v>
      </c>
    </row>
    <row r="26" spans="2:13" ht="18" x14ac:dyDescent="0.35">
      <c r="B26" s="421" t="s">
        <v>1068</v>
      </c>
      <c r="C26" s="395" t="s">
        <v>67</v>
      </c>
    </row>
    <row r="27" spans="2:13" ht="18" x14ac:dyDescent="0.35">
      <c r="B27" s="421" t="s">
        <v>1087</v>
      </c>
      <c r="C27" s="395" t="s">
        <v>67</v>
      </c>
    </row>
    <row r="28" spans="2:13" ht="18" x14ac:dyDescent="0.35">
      <c r="B28" s="538" t="s">
        <v>1154</v>
      </c>
      <c r="C28" s="395" t="s">
        <v>67</v>
      </c>
    </row>
    <row r="29" spans="2:13" ht="18" x14ac:dyDescent="0.35">
      <c r="B29" s="539" t="s">
        <v>1272</v>
      </c>
      <c r="C29" s="395" t="s">
        <v>67</v>
      </c>
    </row>
    <row r="30" spans="2:13" ht="18" x14ac:dyDescent="0.35">
      <c r="B30" s="429" t="s">
        <v>1305</v>
      </c>
      <c r="C30" s="395" t="s">
        <v>67</v>
      </c>
    </row>
    <row r="31" spans="2:13" ht="18" x14ac:dyDescent="0.35">
      <c r="B31" s="421" t="s">
        <v>1342</v>
      </c>
      <c r="C31" s="395" t="s">
        <v>67</v>
      </c>
    </row>
    <row r="32" spans="2:13" ht="18" x14ac:dyDescent="0.35">
      <c r="B32" s="421" t="s">
        <v>1359</v>
      </c>
      <c r="C32" s="395" t="s">
        <v>67</v>
      </c>
    </row>
    <row r="33" spans="2:3" ht="29" x14ac:dyDescent="0.35">
      <c r="B33" s="63" t="s">
        <v>243</v>
      </c>
      <c r="C33" s="395" t="s">
        <v>67</v>
      </c>
    </row>
    <row r="34" spans="2:3" ht="18" x14ac:dyDescent="0.35">
      <c r="B34" s="443"/>
      <c r="C34" s="395" t="s">
        <v>67</v>
      </c>
    </row>
    <row r="35" spans="2:3" ht="18" x14ac:dyDescent="0.35">
      <c r="B35" s="443"/>
      <c r="C35" s="395" t="s">
        <v>67</v>
      </c>
    </row>
    <row r="36" spans="2:3" ht="18" x14ac:dyDescent="0.35">
      <c r="B36" s="443"/>
      <c r="C36" s="395" t="s">
        <v>67</v>
      </c>
    </row>
    <row r="37" spans="2:3" ht="18" x14ac:dyDescent="0.35">
      <c r="B37" s="443"/>
      <c r="C37" s="395" t="s">
        <v>67</v>
      </c>
    </row>
    <row r="38" spans="2:3" ht="18" x14ac:dyDescent="0.35">
      <c r="B38" s="443"/>
      <c r="C38" s="395" t="s">
        <v>67</v>
      </c>
    </row>
    <row r="39" spans="2:3" ht="18" x14ac:dyDescent="0.35">
      <c r="B39" s="443"/>
      <c r="C39" s="395" t="s">
        <v>67</v>
      </c>
    </row>
    <row r="40" spans="2:3" ht="18" x14ac:dyDescent="0.35">
      <c r="B40" s="443"/>
      <c r="C40" s="395" t="s">
        <v>67</v>
      </c>
    </row>
    <row r="41" spans="2:3" ht="18" x14ac:dyDescent="0.35">
      <c r="B41" s="443"/>
      <c r="C41" s="395" t="s">
        <v>67</v>
      </c>
    </row>
    <row r="42" spans="2:3" ht="18" x14ac:dyDescent="0.35">
      <c r="B42" s="443"/>
      <c r="C42" s="395" t="s">
        <v>67</v>
      </c>
    </row>
    <row r="43" spans="2:3" ht="18" x14ac:dyDescent="0.35">
      <c r="B43" s="443"/>
      <c r="C43" s="395" t="s">
        <v>67</v>
      </c>
    </row>
    <row r="44" spans="2:3" ht="18" x14ac:dyDescent="0.35">
      <c r="B44" s="443"/>
      <c r="C44" s="395" t="s">
        <v>67</v>
      </c>
    </row>
  </sheetData>
  <phoneticPr fontId="18" type="noConversion"/>
  <hyperlinks>
    <hyperlink ref="C6" r:id="rId1" xr:uid="{00000000-0004-0000-0600-000000000000}"/>
    <hyperlink ref="C7" r:id="rId2" xr:uid="{00000000-0004-0000-0600-000001000000}"/>
    <hyperlink ref="C8" r:id="rId3" xr:uid="{00000000-0004-0000-0600-000002000000}"/>
    <hyperlink ref="C9" r:id="rId4" xr:uid="{00000000-0004-0000-0600-000003000000}"/>
    <hyperlink ref="C10" r:id="rId5" xr:uid="{00000000-0004-0000-0600-000004000000}"/>
    <hyperlink ref="C11" r:id="rId6" xr:uid="{00000000-0004-0000-0600-000005000000}"/>
    <hyperlink ref="C12" r:id="rId7" xr:uid="{00000000-0004-0000-0600-000006000000}"/>
    <hyperlink ref="C13" r:id="rId8" xr:uid="{00000000-0004-0000-0600-000007000000}"/>
    <hyperlink ref="C14" r:id="rId9" xr:uid="{00000000-0004-0000-0600-000008000000}"/>
    <hyperlink ref="C15" r:id="rId10" xr:uid="{00000000-0004-0000-0600-000009000000}"/>
  </hyperlinks>
  <printOptions horizontalCentered="1"/>
  <pageMargins left="0.25" right="0.25" top="0.5" bottom="0.5" header="0.51180555555555596" footer="0.51180555555555596"/>
  <pageSetup paperSize="9" scale="56" orientation="landscape" horizontalDpi="360" verticalDpi="360" r:id="rId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I.Profil Perusahaan</vt:lpstr>
      <vt:lpstr>II.a.Informasi Kepemilikan</vt:lpstr>
      <vt:lpstr>III.a. Data Tenaga Kerja</vt:lpstr>
      <vt:lpstr>IV.a. Revenue Data Migas</vt:lpstr>
      <vt:lpstr>V. a. Informasi CSR</vt:lpstr>
      <vt:lpstr>VI.Beneficial Ownership</vt:lpstr>
      <vt:lpstr>VII.Sustainability Report</vt:lpstr>
      <vt:lpstr>'I.Profil Perusahaan'!Print_Area</vt:lpstr>
      <vt:lpstr>'II.a.Informasi Kepemilikan'!Print_Area</vt:lpstr>
      <vt:lpstr>'III.a. Data Tenaga Kerja'!Print_Area</vt:lpstr>
      <vt:lpstr>'V. a. Informasi CSR'!Print_Area</vt:lpstr>
      <vt:lpstr>'VII.Sustainability Report'!Print_Area</vt:lpstr>
      <vt:lpstr>'IV.a. Revenue Data Migas'!Total_reconciled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Catur Kurniadi</dc:creator>
  <cp:lastModifiedBy>Ambarsari DC</cp:lastModifiedBy>
  <dcterms:created xsi:type="dcterms:W3CDTF">2021-08-03T07:01:22Z</dcterms:created>
  <dcterms:modified xsi:type="dcterms:W3CDTF">2023-05-05T06:22:55Z</dcterms:modified>
</cp:coreProperties>
</file>